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-30" windowWidth="27795" windowHeight="13860" activeTab="1"/>
  </bookViews>
  <sheets>
    <sheet name="2014" sheetId="2" r:id="rId1"/>
    <sheet name="2013" sheetId="1" r:id="rId2"/>
  </sheets>
  <externalReferences>
    <externalReference r:id="rId3"/>
    <externalReference r:id="rId4"/>
  </externalReferences>
  <definedNames>
    <definedName name="_xlnm.Print_Area" localSheetId="1">'2013'!$A$1:$S$104</definedName>
    <definedName name="_xlnm.Print_Area" localSheetId="0">'2014'!$A$1:$T$104</definedName>
    <definedName name="_xlnm.Print_Titles" localSheetId="1">'2013'!$1:$7</definedName>
    <definedName name="_xlnm.Print_Titles" localSheetId="0">'2014'!$1:$7</definedName>
  </definedNames>
  <calcPr calcId="145621"/>
</workbook>
</file>

<file path=xl/calcChain.xml><?xml version="1.0" encoding="utf-8"?>
<calcChain xmlns="http://schemas.openxmlformats.org/spreadsheetml/2006/main">
  <c r="S99" i="2" l="1"/>
  <c r="P99" i="2"/>
  <c r="O99" i="2"/>
  <c r="K99" i="2"/>
  <c r="J99" i="2"/>
  <c r="F99" i="2"/>
  <c r="S98" i="2"/>
  <c r="P98" i="2"/>
  <c r="O98" i="2"/>
  <c r="F98" i="2"/>
  <c r="E98" i="2"/>
  <c r="R97" i="2"/>
  <c r="R98" i="2" s="1"/>
  <c r="N97" i="2"/>
  <c r="N98" i="2" s="1"/>
  <c r="L97" i="2"/>
  <c r="K97" i="2"/>
  <c r="J97" i="2"/>
  <c r="J98" i="2" s="1"/>
  <c r="H97" i="2"/>
  <c r="G97" i="2"/>
  <c r="G98" i="2" s="1"/>
  <c r="F97" i="2"/>
  <c r="E97" i="2"/>
  <c r="E99" i="2" s="1"/>
  <c r="D97" i="2"/>
  <c r="C97" i="2"/>
  <c r="S91" i="2"/>
  <c r="P91" i="2"/>
  <c r="O91" i="2"/>
  <c r="L91" i="2"/>
  <c r="D91" i="2"/>
  <c r="S90" i="2"/>
  <c r="P90" i="2"/>
  <c r="O90" i="2"/>
  <c r="L90" i="2"/>
  <c r="R89" i="2"/>
  <c r="R90" i="2" s="1"/>
  <c r="Q89" i="2"/>
  <c r="Q90" i="2" s="1"/>
  <c r="N89" i="2"/>
  <c r="N90" i="2" s="1"/>
  <c r="L89" i="2"/>
  <c r="K89" i="2"/>
  <c r="K91" i="2" s="1"/>
  <c r="J89" i="2"/>
  <c r="J90" i="2" s="1"/>
  <c r="H89" i="2"/>
  <c r="H90" i="2" s="1"/>
  <c r="G89" i="2"/>
  <c r="G91" i="2" s="1"/>
  <c r="F89" i="2"/>
  <c r="F91" i="2" s="1"/>
  <c r="E89" i="2"/>
  <c r="E90" i="2" s="1"/>
  <c r="D89" i="2"/>
  <c r="D90" i="2" s="1"/>
  <c r="C89" i="2"/>
  <c r="C91" i="2" s="1"/>
  <c r="S83" i="2"/>
  <c r="P83" i="2"/>
  <c r="O83" i="2"/>
  <c r="J83" i="2"/>
  <c r="S82" i="2"/>
  <c r="P82" i="2"/>
  <c r="O82" i="2"/>
  <c r="N82" i="2"/>
  <c r="E82" i="2"/>
  <c r="R81" i="2"/>
  <c r="R83" i="2" s="1"/>
  <c r="Q81" i="2"/>
  <c r="Q83" i="2" s="1"/>
  <c r="N81" i="2"/>
  <c r="N83" i="2" s="1"/>
  <c r="L81" i="2"/>
  <c r="L83" i="2" s="1"/>
  <c r="K81" i="2"/>
  <c r="K82" i="2" s="1"/>
  <c r="J81" i="2"/>
  <c r="J82" i="2" s="1"/>
  <c r="H81" i="2"/>
  <c r="H83" i="2" s="1"/>
  <c r="G81" i="2"/>
  <c r="G82" i="2" s="1"/>
  <c r="F81" i="2"/>
  <c r="F83" i="2" s="1"/>
  <c r="E81" i="2"/>
  <c r="E83" i="2" s="1"/>
  <c r="D81" i="2"/>
  <c r="D83" i="2" s="1"/>
  <c r="C81" i="2"/>
  <c r="C82" i="2" s="1"/>
  <c r="S75" i="2"/>
  <c r="P75" i="2"/>
  <c r="O75" i="2"/>
  <c r="N75" i="2"/>
  <c r="L75" i="2"/>
  <c r="H75" i="2"/>
  <c r="D75" i="2"/>
  <c r="S74" i="2"/>
  <c r="P74" i="2"/>
  <c r="O74" i="2"/>
  <c r="L74" i="2"/>
  <c r="H74" i="2"/>
  <c r="R73" i="2"/>
  <c r="R75" i="2" s="1"/>
  <c r="Q73" i="2"/>
  <c r="Q74" i="2" s="1"/>
  <c r="N73" i="2"/>
  <c r="N74" i="2" s="1"/>
  <c r="L73" i="2"/>
  <c r="K73" i="2"/>
  <c r="K75" i="2" s="1"/>
  <c r="J73" i="2"/>
  <c r="J75" i="2" s="1"/>
  <c r="H73" i="2"/>
  <c r="G73" i="2"/>
  <c r="G75" i="2" s="1"/>
  <c r="F73" i="2"/>
  <c r="F75" i="2" s="1"/>
  <c r="E73" i="2"/>
  <c r="E74" i="2" s="1"/>
  <c r="D73" i="2"/>
  <c r="D74" i="2" s="1"/>
  <c r="C73" i="2"/>
  <c r="C75" i="2" s="1"/>
  <c r="S67" i="2"/>
  <c r="P67" i="2"/>
  <c r="O67" i="2"/>
  <c r="S66" i="2"/>
  <c r="P66" i="2"/>
  <c r="O66" i="2"/>
  <c r="N66" i="2"/>
  <c r="F66" i="2"/>
  <c r="R65" i="2"/>
  <c r="R67" i="2" s="1"/>
  <c r="N65" i="2"/>
  <c r="M65" i="2"/>
  <c r="M66" i="2" s="1"/>
  <c r="L65" i="2"/>
  <c r="L66" i="2" s="1"/>
  <c r="K65" i="2"/>
  <c r="K66" i="2" s="1"/>
  <c r="J65" i="2"/>
  <c r="J67" i="2" s="1"/>
  <c r="H65" i="2"/>
  <c r="H66" i="2" s="1"/>
  <c r="G65" i="2"/>
  <c r="G66" i="2" s="1"/>
  <c r="F65" i="2"/>
  <c r="F67" i="2" s="1"/>
  <c r="E65" i="2"/>
  <c r="E67" i="2" s="1"/>
  <c r="D65" i="2"/>
  <c r="D66" i="2" s="1"/>
  <c r="C65" i="2"/>
  <c r="C67" i="2" s="1"/>
  <c r="S59" i="2"/>
  <c r="P59" i="2"/>
  <c r="O59" i="2"/>
  <c r="N59" i="2"/>
  <c r="S58" i="2"/>
  <c r="P58" i="2"/>
  <c r="O58" i="2"/>
  <c r="R57" i="2"/>
  <c r="R58" i="2" s="1"/>
  <c r="Q57" i="2"/>
  <c r="Q58" i="2" s="1"/>
  <c r="N57" i="2"/>
  <c r="N58" i="2" s="1"/>
  <c r="L57" i="2"/>
  <c r="L59" i="2" s="1"/>
  <c r="K57" i="2"/>
  <c r="K59" i="2" s="1"/>
  <c r="J57" i="2"/>
  <c r="H57" i="2"/>
  <c r="H59" i="2" s="1"/>
  <c r="G57" i="2"/>
  <c r="G58" i="2" s="1"/>
  <c r="F57" i="2"/>
  <c r="F58" i="2" s="1"/>
  <c r="E57" i="2"/>
  <c r="E59" i="2" s="1"/>
  <c r="D57" i="2"/>
  <c r="D59" i="2" s="1"/>
  <c r="C57" i="2"/>
  <c r="S51" i="2"/>
  <c r="P51" i="2"/>
  <c r="O51" i="2"/>
  <c r="G51" i="2"/>
  <c r="C51" i="2"/>
  <c r="S50" i="2"/>
  <c r="P50" i="2"/>
  <c r="O50" i="2"/>
  <c r="C50" i="2"/>
  <c r="R49" i="2"/>
  <c r="R51" i="2" s="1"/>
  <c r="N49" i="2"/>
  <c r="N50" i="2" s="1"/>
  <c r="L49" i="2"/>
  <c r="L50" i="2" s="1"/>
  <c r="K49" i="2"/>
  <c r="K50" i="2" s="1"/>
  <c r="J49" i="2"/>
  <c r="J51" i="2" s="1"/>
  <c r="H49" i="2"/>
  <c r="H50" i="2" s="1"/>
  <c r="G49" i="2"/>
  <c r="G50" i="2" s="1"/>
  <c r="F49" i="2"/>
  <c r="F51" i="2" s="1"/>
  <c r="E49" i="2"/>
  <c r="E50" i="2" s="1"/>
  <c r="D49" i="2"/>
  <c r="D50" i="2" s="1"/>
  <c r="C49" i="2"/>
  <c r="S43" i="2"/>
  <c r="P43" i="2"/>
  <c r="O43" i="2"/>
  <c r="E43" i="2"/>
  <c r="S42" i="2"/>
  <c r="P42" i="2"/>
  <c r="O42" i="2"/>
  <c r="L42" i="2"/>
  <c r="G42" i="2"/>
  <c r="E42" i="2"/>
  <c r="R41" i="2"/>
  <c r="R42" i="2" s="1"/>
  <c r="N41" i="2"/>
  <c r="N42" i="2" s="1"/>
  <c r="L41" i="2"/>
  <c r="L43" i="2" s="1"/>
  <c r="K41" i="2"/>
  <c r="K43" i="2" s="1"/>
  <c r="J41" i="2"/>
  <c r="J43" i="2" s="1"/>
  <c r="H41" i="2"/>
  <c r="H43" i="2" s="1"/>
  <c r="G41" i="2"/>
  <c r="G43" i="2" s="1"/>
  <c r="F41" i="2"/>
  <c r="F42" i="2" s="1"/>
  <c r="D41" i="2"/>
  <c r="D43" i="2" s="1"/>
  <c r="C41" i="2"/>
  <c r="C42" i="2" s="1"/>
  <c r="S35" i="2"/>
  <c r="P35" i="2"/>
  <c r="O35" i="2"/>
  <c r="L35" i="2"/>
  <c r="K35" i="2"/>
  <c r="H35" i="2"/>
  <c r="G35" i="2"/>
  <c r="C35" i="2"/>
  <c r="S34" i="2"/>
  <c r="R34" i="2"/>
  <c r="P34" i="2"/>
  <c r="O34" i="2"/>
  <c r="L34" i="2"/>
  <c r="K34" i="2"/>
  <c r="H34" i="2"/>
  <c r="R33" i="2"/>
  <c r="R35" i="2" s="1"/>
  <c r="Q33" i="2"/>
  <c r="Q35" i="2" s="1"/>
  <c r="N33" i="2"/>
  <c r="N35" i="2" s="1"/>
  <c r="J33" i="2"/>
  <c r="M33" i="2" s="1"/>
  <c r="G33" i="2"/>
  <c r="G34" i="2" s="1"/>
  <c r="F33" i="2"/>
  <c r="F35" i="2" s="1"/>
  <c r="E33" i="2"/>
  <c r="E35" i="2" s="1"/>
  <c r="D33" i="2"/>
  <c r="D35" i="2" s="1"/>
  <c r="C33" i="2"/>
  <c r="C34" i="2" s="1"/>
  <c r="S27" i="2"/>
  <c r="P27" i="2"/>
  <c r="O27" i="2"/>
  <c r="F27" i="2"/>
  <c r="S26" i="2"/>
  <c r="P26" i="2"/>
  <c r="O26" i="2"/>
  <c r="N26" i="2"/>
  <c r="L26" i="2"/>
  <c r="F26" i="2"/>
  <c r="R25" i="2"/>
  <c r="Q25" i="2"/>
  <c r="N25" i="2"/>
  <c r="N27" i="2" s="1"/>
  <c r="L25" i="2"/>
  <c r="L27" i="2" s="1"/>
  <c r="K25" i="2"/>
  <c r="J25" i="2"/>
  <c r="J26" i="2" s="1"/>
  <c r="H25" i="2"/>
  <c r="H27" i="2" s="1"/>
  <c r="G25" i="2"/>
  <c r="F25" i="2"/>
  <c r="E25" i="2"/>
  <c r="E27" i="2" s="1"/>
  <c r="D25" i="2"/>
  <c r="D27" i="2" s="1"/>
  <c r="C25" i="2"/>
  <c r="O21" i="2"/>
  <c r="O29" i="2" s="1"/>
  <c r="O37" i="2" s="1"/>
  <c r="O45" i="2" s="1"/>
  <c r="O53" i="2" s="1"/>
  <c r="O61" i="2" s="1"/>
  <c r="O69" i="2" s="1"/>
  <c r="O77" i="2" s="1"/>
  <c r="O85" i="2" s="1"/>
  <c r="O93" i="2" s="1"/>
  <c r="O101" i="2" s="1"/>
  <c r="S19" i="2"/>
  <c r="P19" i="2"/>
  <c r="O19" i="2"/>
  <c r="L19" i="2"/>
  <c r="H19" i="2"/>
  <c r="S18" i="2"/>
  <c r="P18" i="2"/>
  <c r="O18" i="2"/>
  <c r="N18" i="2"/>
  <c r="L18" i="2"/>
  <c r="H18" i="2"/>
  <c r="R17" i="2"/>
  <c r="R18" i="2" s="1"/>
  <c r="N17" i="2"/>
  <c r="Q17" i="2" s="1"/>
  <c r="Q18" i="2" s="1"/>
  <c r="K17" i="2"/>
  <c r="K19" i="2" s="1"/>
  <c r="J17" i="2"/>
  <c r="J19" i="2" s="1"/>
  <c r="G17" i="2"/>
  <c r="G19" i="2" s="1"/>
  <c r="F17" i="2"/>
  <c r="F19" i="2" s="1"/>
  <c r="E17" i="2"/>
  <c r="E19" i="2" s="1"/>
  <c r="D17" i="2"/>
  <c r="D18" i="2" s="1"/>
  <c r="C17" i="2"/>
  <c r="C19" i="2" s="1"/>
  <c r="F15" i="2"/>
  <c r="S13" i="2"/>
  <c r="S21" i="2" s="1"/>
  <c r="S29" i="2" s="1"/>
  <c r="S37" i="2" s="1"/>
  <c r="S45" i="2" s="1"/>
  <c r="S53" i="2" s="1"/>
  <c r="S61" i="2" s="1"/>
  <c r="S69" i="2" s="1"/>
  <c r="S77" i="2" s="1"/>
  <c r="S85" i="2" s="1"/>
  <c r="S93" i="2" s="1"/>
  <c r="S101" i="2" s="1"/>
  <c r="P13" i="2"/>
  <c r="P21" i="2" s="1"/>
  <c r="P29" i="2" s="1"/>
  <c r="P37" i="2" s="1"/>
  <c r="P45" i="2" s="1"/>
  <c r="P53" i="2" s="1"/>
  <c r="P61" i="2" s="1"/>
  <c r="P69" i="2" s="1"/>
  <c r="P77" i="2" s="1"/>
  <c r="P85" i="2" s="1"/>
  <c r="P93" i="2" s="1"/>
  <c r="P101" i="2" s="1"/>
  <c r="O13" i="2"/>
  <c r="F13" i="2"/>
  <c r="F21" i="2" s="1"/>
  <c r="F29" i="2" s="1"/>
  <c r="F37" i="2" s="1"/>
  <c r="F45" i="2" s="1"/>
  <c r="F53" i="2" s="1"/>
  <c r="F61" i="2" s="1"/>
  <c r="F69" i="2" s="1"/>
  <c r="F77" i="2" s="1"/>
  <c r="F85" i="2" s="1"/>
  <c r="F93" i="2" s="1"/>
  <c r="F101" i="2" s="1"/>
  <c r="S11" i="2"/>
  <c r="S15" i="2" s="1"/>
  <c r="P11" i="2"/>
  <c r="P15" i="2" s="1"/>
  <c r="P23" i="2" s="1"/>
  <c r="P31" i="2" s="1"/>
  <c r="P39" i="2" s="1"/>
  <c r="P47" i="2" s="1"/>
  <c r="P55" i="2" s="1"/>
  <c r="P63" i="2" s="1"/>
  <c r="P71" i="2" s="1"/>
  <c r="P79" i="2" s="1"/>
  <c r="P87" i="2" s="1"/>
  <c r="P95" i="2" s="1"/>
  <c r="P103" i="2" s="1"/>
  <c r="O11" i="2"/>
  <c r="O15" i="2" s="1"/>
  <c r="O23" i="2" s="1"/>
  <c r="O31" i="2" s="1"/>
  <c r="O39" i="2" s="1"/>
  <c r="O47" i="2" s="1"/>
  <c r="O55" i="2" s="1"/>
  <c r="O63" i="2" s="1"/>
  <c r="O71" i="2" s="1"/>
  <c r="O79" i="2" s="1"/>
  <c r="O87" i="2" s="1"/>
  <c r="O95" i="2" s="1"/>
  <c r="O103" i="2" s="1"/>
  <c r="K11" i="2"/>
  <c r="K15" i="2" s="1"/>
  <c r="S10" i="2"/>
  <c r="S14" i="2" s="1"/>
  <c r="S22" i="2" s="1"/>
  <c r="S30" i="2" s="1"/>
  <c r="S38" i="2" s="1"/>
  <c r="S46" i="2" s="1"/>
  <c r="S54" i="2" s="1"/>
  <c r="S62" i="2" s="1"/>
  <c r="S70" i="2" s="1"/>
  <c r="S78" i="2" s="1"/>
  <c r="S86" i="2" s="1"/>
  <c r="S94" i="2" s="1"/>
  <c r="S102" i="2" s="1"/>
  <c r="P10" i="2"/>
  <c r="P14" i="2" s="1"/>
  <c r="P22" i="2" s="1"/>
  <c r="P30" i="2" s="1"/>
  <c r="P38" i="2" s="1"/>
  <c r="P46" i="2" s="1"/>
  <c r="P54" i="2" s="1"/>
  <c r="P62" i="2" s="1"/>
  <c r="P70" i="2" s="1"/>
  <c r="P78" i="2" s="1"/>
  <c r="P86" i="2" s="1"/>
  <c r="P94" i="2" s="1"/>
  <c r="P102" i="2" s="1"/>
  <c r="O10" i="2"/>
  <c r="O14" i="2" s="1"/>
  <c r="K10" i="2"/>
  <c r="K14" i="2" s="1"/>
  <c r="G10" i="2"/>
  <c r="G14" i="2" s="1"/>
  <c r="G22" i="2" s="1"/>
  <c r="F10" i="2"/>
  <c r="F14" i="2" s="1"/>
  <c r="R9" i="2"/>
  <c r="R11" i="2" s="1"/>
  <c r="R15" i="2" s="1"/>
  <c r="N9" i="2"/>
  <c r="N10" i="2" s="1"/>
  <c r="N14" i="2" s="1"/>
  <c r="N22" i="2" s="1"/>
  <c r="N30" i="2" s="1"/>
  <c r="L9" i="2"/>
  <c r="L10" i="2" s="1"/>
  <c r="L14" i="2" s="1"/>
  <c r="L22" i="2" s="1"/>
  <c r="K9" i="2"/>
  <c r="K13" i="2" s="1"/>
  <c r="J9" i="2"/>
  <c r="J11" i="2" s="1"/>
  <c r="J15" i="2" s="1"/>
  <c r="J23" i="2" s="1"/>
  <c r="H9" i="2"/>
  <c r="H10" i="2" s="1"/>
  <c r="H14" i="2" s="1"/>
  <c r="H22" i="2" s="1"/>
  <c r="G9" i="2"/>
  <c r="G13" i="2" s="1"/>
  <c r="G21" i="2" s="1"/>
  <c r="G29" i="2" s="1"/>
  <c r="G37" i="2" s="1"/>
  <c r="G45" i="2" s="1"/>
  <c r="G53" i="2" s="1"/>
  <c r="G61" i="2" s="1"/>
  <c r="G69" i="2" s="1"/>
  <c r="G77" i="2" s="1"/>
  <c r="G85" i="2" s="1"/>
  <c r="G93" i="2" s="1"/>
  <c r="G101" i="2" s="1"/>
  <c r="F9" i="2"/>
  <c r="F11" i="2" s="1"/>
  <c r="E9" i="2"/>
  <c r="E11" i="2" s="1"/>
  <c r="E15" i="2" s="1"/>
  <c r="D9" i="2"/>
  <c r="D10" i="2" s="1"/>
  <c r="D14" i="2" s="1"/>
  <c r="D22" i="2" s="1"/>
  <c r="C9" i="2"/>
  <c r="C13" i="2" s="1"/>
  <c r="C21" i="2" s="1"/>
  <c r="C29" i="2" s="1"/>
  <c r="C37" i="2" s="1"/>
  <c r="C45" i="2" s="1"/>
  <c r="C53" i="2" s="1"/>
  <c r="C61" i="2" s="1"/>
  <c r="C69" i="2" s="1"/>
  <c r="C77" i="2" s="1"/>
  <c r="C85" i="2" s="1"/>
  <c r="C93" i="2" s="1"/>
  <c r="C101" i="2" s="1"/>
  <c r="S99" i="1"/>
  <c r="R99" i="1"/>
  <c r="P99" i="1"/>
  <c r="O99" i="1"/>
  <c r="N99" i="1"/>
  <c r="L99" i="1"/>
  <c r="H99" i="1"/>
  <c r="G99" i="1"/>
  <c r="F99" i="1"/>
  <c r="E99" i="1"/>
  <c r="D99" i="1"/>
  <c r="C99" i="1"/>
  <c r="S98" i="1"/>
  <c r="R98" i="1"/>
  <c r="P98" i="1"/>
  <c r="O98" i="1"/>
  <c r="N98" i="1"/>
  <c r="L98" i="1"/>
  <c r="H98" i="1"/>
  <c r="G98" i="1"/>
  <c r="F98" i="1"/>
  <c r="E98" i="1"/>
  <c r="D98" i="1"/>
  <c r="C98" i="1"/>
  <c r="Q97" i="1"/>
  <c r="Q98" i="1" s="1"/>
  <c r="K97" i="1"/>
  <c r="K98" i="1" s="1"/>
  <c r="J97" i="1"/>
  <c r="J98" i="1" s="1"/>
  <c r="I97" i="1"/>
  <c r="S91" i="1"/>
  <c r="R91" i="1"/>
  <c r="P91" i="1"/>
  <c r="O91" i="1"/>
  <c r="N91" i="1"/>
  <c r="L91" i="1"/>
  <c r="H91" i="1"/>
  <c r="G91" i="1"/>
  <c r="F91" i="1"/>
  <c r="E91" i="1"/>
  <c r="D91" i="1"/>
  <c r="C91" i="1"/>
  <c r="S90" i="1"/>
  <c r="R90" i="1"/>
  <c r="P90" i="1"/>
  <c r="O90" i="1"/>
  <c r="N90" i="1"/>
  <c r="L90" i="1"/>
  <c r="H90" i="1"/>
  <c r="G90" i="1"/>
  <c r="F90" i="1"/>
  <c r="E90" i="1"/>
  <c r="D90" i="1"/>
  <c r="C90" i="1"/>
  <c r="Q89" i="1"/>
  <c r="Q90" i="1" s="1"/>
  <c r="K89" i="1"/>
  <c r="K90" i="1" s="1"/>
  <c r="J89" i="1"/>
  <c r="J90" i="1" s="1"/>
  <c r="I89" i="1"/>
  <c r="I90" i="1" s="1"/>
  <c r="S83" i="1"/>
  <c r="R83" i="1"/>
  <c r="P83" i="1"/>
  <c r="O83" i="1"/>
  <c r="N83" i="1"/>
  <c r="L83" i="1"/>
  <c r="J83" i="1"/>
  <c r="H83" i="1"/>
  <c r="G83" i="1"/>
  <c r="F83" i="1"/>
  <c r="E83" i="1"/>
  <c r="D83" i="1"/>
  <c r="C83" i="1"/>
  <c r="S82" i="1"/>
  <c r="R82" i="1"/>
  <c r="P82" i="1"/>
  <c r="O82" i="1"/>
  <c r="N82" i="1"/>
  <c r="L82" i="1"/>
  <c r="H82" i="1"/>
  <c r="G82" i="1"/>
  <c r="F82" i="1"/>
  <c r="E82" i="1"/>
  <c r="D82" i="1"/>
  <c r="C82" i="1"/>
  <c r="Q81" i="1"/>
  <c r="Q82" i="1" s="1"/>
  <c r="K81" i="1"/>
  <c r="J81" i="1"/>
  <c r="J82" i="1" s="1"/>
  <c r="I81" i="1"/>
  <c r="I82" i="1" s="1"/>
  <c r="S75" i="1"/>
  <c r="R75" i="1"/>
  <c r="P75" i="1"/>
  <c r="O75" i="1"/>
  <c r="N75" i="1"/>
  <c r="L75" i="1"/>
  <c r="H75" i="1"/>
  <c r="G75" i="1"/>
  <c r="F75" i="1"/>
  <c r="E75" i="1"/>
  <c r="D75" i="1"/>
  <c r="C75" i="1"/>
  <c r="S74" i="1"/>
  <c r="R74" i="1"/>
  <c r="P74" i="1"/>
  <c r="O74" i="1"/>
  <c r="N74" i="1"/>
  <c r="L74" i="1"/>
  <c r="H74" i="1"/>
  <c r="G74" i="1"/>
  <c r="F74" i="1"/>
  <c r="E74" i="1"/>
  <c r="D74" i="1"/>
  <c r="C74" i="1"/>
  <c r="Q73" i="1"/>
  <c r="Q75" i="1" s="1"/>
  <c r="K73" i="1"/>
  <c r="K74" i="1" s="1"/>
  <c r="J73" i="1"/>
  <c r="J74" i="1" s="1"/>
  <c r="I73" i="1"/>
  <c r="I74" i="1" s="1"/>
  <c r="S67" i="1"/>
  <c r="R67" i="1"/>
  <c r="P67" i="1"/>
  <c r="O67" i="1"/>
  <c r="N67" i="1"/>
  <c r="L67" i="1"/>
  <c r="H67" i="1"/>
  <c r="G67" i="1"/>
  <c r="F67" i="1"/>
  <c r="E67" i="1"/>
  <c r="D67" i="1"/>
  <c r="C67" i="1"/>
  <c r="S66" i="1"/>
  <c r="R66" i="1"/>
  <c r="P66" i="1"/>
  <c r="O66" i="1"/>
  <c r="N66" i="1"/>
  <c r="L66" i="1"/>
  <c r="H66" i="1"/>
  <c r="G66" i="1"/>
  <c r="F66" i="1"/>
  <c r="E66" i="1"/>
  <c r="D66" i="1"/>
  <c r="C66" i="1"/>
  <c r="Q65" i="1"/>
  <c r="Q67" i="1" s="1"/>
  <c r="K65" i="1"/>
  <c r="K66" i="1" s="1"/>
  <c r="J65" i="1"/>
  <c r="J67" i="1" s="1"/>
  <c r="I65" i="1"/>
  <c r="I66" i="1" s="1"/>
  <c r="S59" i="1"/>
  <c r="R59" i="1"/>
  <c r="P59" i="1"/>
  <c r="O59" i="1"/>
  <c r="N59" i="1"/>
  <c r="L59" i="1"/>
  <c r="H59" i="1"/>
  <c r="G59" i="1"/>
  <c r="F59" i="1"/>
  <c r="E59" i="1"/>
  <c r="D59" i="1"/>
  <c r="C59" i="1"/>
  <c r="S58" i="1"/>
  <c r="R58" i="1"/>
  <c r="P58" i="1"/>
  <c r="O58" i="1"/>
  <c r="N58" i="1"/>
  <c r="L58" i="1"/>
  <c r="H58" i="1"/>
  <c r="G58" i="1"/>
  <c r="F58" i="1"/>
  <c r="E58" i="1"/>
  <c r="D58" i="1"/>
  <c r="C58" i="1"/>
  <c r="Q57" i="1"/>
  <c r="Q58" i="1" s="1"/>
  <c r="K57" i="1"/>
  <c r="K59" i="1" s="1"/>
  <c r="J57" i="1"/>
  <c r="J58" i="1" s="1"/>
  <c r="I57" i="1"/>
  <c r="I58" i="1" s="1"/>
  <c r="S51" i="1"/>
  <c r="R51" i="1"/>
  <c r="P51" i="1"/>
  <c r="O51" i="1"/>
  <c r="N51" i="1"/>
  <c r="L51" i="1"/>
  <c r="H51" i="1"/>
  <c r="G51" i="1"/>
  <c r="F51" i="1"/>
  <c r="E51" i="1"/>
  <c r="D51" i="1"/>
  <c r="C51" i="1"/>
  <c r="S50" i="1"/>
  <c r="R50" i="1"/>
  <c r="P50" i="1"/>
  <c r="O50" i="1"/>
  <c r="N50" i="1"/>
  <c r="L50" i="1"/>
  <c r="H50" i="1"/>
  <c r="G50" i="1"/>
  <c r="F50" i="1"/>
  <c r="E50" i="1"/>
  <c r="D50" i="1"/>
  <c r="C50" i="1"/>
  <c r="Q49" i="1"/>
  <c r="Q51" i="1" s="1"/>
  <c r="K49" i="1"/>
  <c r="K50" i="1" s="1"/>
  <c r="J49" i="1"/>
  <c r="J50" i="1" s="1"/>
  <c r="I49" i="1"/>
  <c r="I50" i="1" s="1"/>
  <c r="S43" i="1"/>
  <c r="R43" i="1"/>
  <c r="P43" i="1"/>
  <c r="O43" i="1"/>
  <c r="N43" i="1"/>
  <c r="L43" i="1"/>
  <c r="H43" i="1"/>
  <c r="G43" i="1"/>
  <c r="F43" i="1"/>
  <c r="E43" i="1"/>
  <c r="D43" i="1"/>
  <c r="C43" i="1"/>
  <c r="S42" i="1"/>
  <c r="R42" i="1"/>
  <c r="Q42" i="1"/>
  <c r="P42" i="1"/>
  <c r="O42" i="1"/>
  <c r="N42" i="1"/>
  <c r="L42" i="1"/>
  <c r="H42" i="1"/>
  <c r="G42" i="1"/>
  <c r="F42" i="1"/>
  <c r="E42" i="1"/>
  <c r="D42" i="1"/>
  <c r="C42" i="1"/>
  <c r="Q41" i="1"/>
  <c r="Q43" i="1" s="1"/>
  <c r="K41" i="1"/>
  <c r="K42" i="1" s="1"/>
  <c r="J41" i="1"/>
  <c r="J42" i="1" s="1"/>
  <c r="I41" i="1"/>
  <c r="I43" i="1" s="1"/>
  <c r="S35" i="1"/>
  <c r="R35" i="1"/>
  <c r="P35" i="1"/>
  <c r="O35" i="1"/>
  <c r="N35" i="1"/>
  <c r="L35" i="1"/>
  <c r="H35" i="1"/>
  <c r="G35" i="1"/>
  <c r="F35" i="1"/>
  <c r="E35" i="1"/>
  <c r="D35" i="1"/>
  <c r="C35" i="1"/>
  <c r="S34" i="1"/>
  <c r="R34" i="1"/>
  <c r="P34" i="1"/>
  <c r="O34" i="1"/>
  <c r="N34" i="1"/>
  <c r="L34" i="1"/>
  <c r="H34" i="1"/>
  <c r="G34" i="1"/>
  <c r="F34" i="1"/>
  <c r="E34" i="1"/>
  <c r="D34" i="1"/>
  <c r="C34" i="1"/>
  <c r="Q33" i="1"/>
  <c r="Q34" i="1" s="1"/>
  <c r="K33" i="1"/>
  <c r="K34" i="1" s="1"/>
  <c r="J33" i="1"/>
  <c r="J34" i="1" s="1"/>
  <c r="I33" i="1"/>
  <c r="S27" i="1"/>
  <c r="R27" i="1"/>
  <c r="P27" i="1"/>
  <c r="O27" i="1"/>
  <c r="N27" i="1"/>
  <c r="L27" i="1"/>
  <c r="H27" i="1"/>
  <c r="G27" i="1"/>
  <c r="F27" i="1"/>
  <c r="E27" i="1"/>
  <c r="D27" i="1"/>
  <c r="C27" i="1"/>
  <c r="S26" i="1"/>
  <c r="R26" i="1"/>
  <c r="P26" i="1"/>
  <c r="O26" i="1"/>
  <c r="N26" i="1"/>
  <c r="L26" i="1"/>
  <c r="H26" i="1"/>
  <c r="G26" i="1"/>
  <c r="F26" i="1"/>
  <c r="E26" i="1"/>
  <c r="D26" i="1"/>
  <c r="C26" i="1"/>
  <c r="Q25" i="1"/>
  <c r="Q27" i="1" s="1"/>
  <c r="K25" i="1"/>
  <c r="K26" i="1" s="1"/>
  <c r="J25" i="1"/>
  <c r="J26" i="1" s="1"/>
  <c r="I25" i="1"/>
  <c r="I27" i="1" s="1"/>
  <c r="S19" i="1"/>
  <c r="R19" i="1"/>
  <c r="P19" i="1"/>
  <c r="O19" i="1"/>
  <c r="N19" i="1"/>
  <c r="L19" i="1"/>
  <c r="H19" i="1"/>
  <c r="G19" i="1"/>
  <c r="F19" i="1"/>
  <c r="E19" i="1"/>
  <c r="D19" i="1"/>
  <c r="C19" i="1"/>
  <c r="S18" i="1"/>
  <c r="R18" i="1"/>
  <c r="P18" i="1"/>
  <c r="O18" i="1"/>
  <c r="N18" i="1"/>
  <c r="L18" i="1"/>
  <c r="K18" i="1"/>
  <c r="H18" i="1"/>
  <c r="F18" i="1"/>
  <c r="E18" i="1"/>
  <c r="D18" i="1"/>
  <c r="C18" i="1"/>
  <c r="Q17" i="1"/>
  <c r="Q19" i="1" s="1"/>
  <c r="K17" i="1"/>
  <c r="K19" i="1" s="1"/>
  <c r="J17" i="1"/>
  <c r="J18" i="1" s="1"/>
  <c r="I17" i="1"/>
  <c r="I19" i="1" s="1"/>
  <c r="S13" i="1"/>
  <c r="S21" i="1" s="1"/>
  <c r="S29" i="1" s="1"/>
  <c r="S37" i="1" s="1"/>
  <c r="S45" i="1" s="1"/>
  <c r="S53" i="1" s="1"/>
  <c r="S61" i="1" s="1"/>
  <c r="S69" i="1" s="1"/>
  <c r="S77" i="1" s="1"/>
  <c r="S85" i="1" s="1"/>
  <c r="S93" i="1" s="1"/>
  <c r="S101" i="1" s="1"/>
  <c r="R13" i="1"/>
  <c r="R21" i="1" s="1"/>
  <c r="R29" i="1" s="1"/>
  <c r="R37" i="1" s="1"/>
  <c r="R45" i="1" s="1"/>
  <c r="R53" i="1" s="1"/>
  <c r="R61" i="1" s="1"/>
  <c r="R69" i="1" s="1"/>
  <c r="R77" i="1" s="1"/>
  <c r="R85" i="1" s="1"/>
  <c r="R93" i="1" s="1"/>
  <c r="R101" i="1" s="1"/>
  <c r="P13" i="1"/>
  <c r="P21" i="1" s="1"/>
  <c r="P29" i="1" s="1"/>
  <c r="P37" i="1" s="1"/>
  <c r="P45" i="1" s="1"/>
  <c r="P53" i="1" s="1"/>
  <c r="P61" i="1" s="1"/>
  <c r="P69" i="1" s="1"/>
  <c r="P77" i="1" s="1"/>
  <c r="P85" i="1" s="1"/>
  <c r="P93" i="1" s="1"/>
  <c r="P101" i="1" s="1"/>
  <c r="O13" i="1"/>
  <c r="O21" i="1" s="1"/>
  <c r="O29" i="1" s="1"/>
  <c r="O37" i="1" s="1"/>
  <c r="O45" i="1" s="1"/>
  <c r="O53" i="1" s="1"/>
  <c r="O61" i="1" s="1"/>
  <c r="O69" i="1" s="1"/>
  <c r="O77" i="1" s="1"/>
  <c r="O85" i="1" s="1"/>
  <c r="O93" i="1" s="1"/>
  <c r="O101" i="1" s="1"/>
  <c r="N13" i="1"/>
  <c r="N21" i="1" s="1"/>
  <c r="N29" i="1" s="1"/>
  <c r="N37" i="1" s="1"/>
  <c r="N45" i="1" s="1"/>
  <c r="N53" i="1" s="1"/>
  <c r="N61" i="1" s="1"/>
  <c r="N69" i="1" s="1"/>
  <c r="N77" i="1" s="1"/>
  <c r="N85" i="1" s="1"/>
  <c r="N93" i="1" s="1"/>
  <c r="N101" i="1" s="1"/>
  <c r="L13" i="1"/>
  <c r="L21" i="1" s="1"/>
  <c r="L29" i="1" s="1"/>
  <c r="L37" i="1" s="1"/>
  <c r="L45" i="1" s="1"/>
  <c r="L53" i="1" s="1"/>
  <c r="L61" i="1" s="1"/>
  <c r="L69" i="1" s="1"/>
  <c r="L77" i="1" s="1"/>
  <c r="L85" i="1" s="1"/>
  <c r="L93" i="1" s="1"/>
  <c r="L101" i="1" s="1"/>
  <c r="H13" i="1"/>
  <c r="H21" i="1" s="1"/>
  <c r="H29" i="1" s="1"/>
  <c r="H37" i="1" s="1"/>
  <c r="H45" i="1" s="1"/>
  <c r="H53" i="1" s="1"/>
  <c r="H61" i="1" s="1"/>
  <c r="H69" i="1" s="1"/>
  <c r="H77" i="1" s="1"/>
  <c r="H85" i="1" s="1"/>
  <c r="H93" i="1" s="1"/>
  <c r="H101" i="1" s="1"/>
  <c r="G13" i="1"/>
  <c r="G21" i="1" s="1"/>
  <c r="G29" i="1" s="1"/>
  <c r="G37" i="1" s="1"/>
  <c r="G45" i="1" s="1"/>
  <c r="G53" i="1" s="1"/>
  <c r="G61" i="1" s="1"/>
  <c r="G69" i="1" s="1"/>
  <c r="G77" i="1" s="1"/>
  <c r="G85" i="1" s="1"/>
  <c r="G93" i="1" s="1"/>
  <c r="G101" i="1" s="1"/>
  <c r="F13" i="1"/>
  <c r="F21" i="1" s="1"/>
  <c r="F29" i="1" s="1"/>
  <c r="F37" i="1" s="1"/>
  <c r="F45" i="1" s="1"/>
  <c r="F53" i="1" s="1"/>
  <c r="F61" i="1" s="1"/>
  <c r="F69" i="1" s="1"/>
  <c r="F77" i="1" s="1"/>
  <c r="F85" i="1" s="1"/>
  <c r="F93" i="1" s="1"/>
  <c r="F101" i="1" s="1"/>
  <c r="E13" i="1"/>
  <c r="E21" i="1" s="1"/>
  <c r="E29" i="1" s="1"/>
  <c r="E37" i="1" s="1"/>
  <c r="E45" i="1" s="1"/>
  <c r="E53" i="1" s="1"/>
  <c r="E61" i="1" s="1"/>
  <c r="E69" i="1" s="1"/>
  <c r="E77" i="1" s="1"/>
  <c r="E85" i="1" s="1"/>
  <c r="E93" i="1" s="1"/>
  <c r="E101" i="1" s="1"/>
  <c r="D13" i="1"/>
  <c r="D21" i="1" s="1"/>
  <c r="D29" i="1" s="1"/>
  <c r="D37" i="1" s="1"/>
  <c r="D45" i="1" s="1"/>
  <c r="D53" i="1" s="1"/>
  <c r="D61" i="1" s="1"/>
  <c r="D69" i="1" s="1"/>
  <c r="D77" i="1" s="1"/>
  <c r="D85" i="1" s="1"/>
  <c r="D93" i="1" s="1"/>
  <c r="D101" i="1" s="1"/>
  <c r="C13" i="1"/>
  <c r="C21" i="1" s="1"/>
  <c r="C29" i="1" s="1"/>
  <c r="C37" i="1" s="1"/>
  <c r="C45" i="1" s="1"/>
  <c r="C53" i="1" s="1"/>
  <c r="C61" i="1" s="1"/>
  <c r="C69" i="1" s="1"/>
  <c r="C77" i="1" s="1"/>
  <c r="C85" i="1" s="1"/>
  <c r="C93" i="1" s="1"/>
  <c r="C101" i="1" s="1"/>
  <c r="S11" i="1"/>
  <c r="S15" i="1" s="1"/>
  <c r="S23" i="1" s="1"/>
  <c r="R11" i="1"/>
  <c r="R15" i="1" s="1"/>
  <c r="R23" i="1" s="1"/>
  <c r="R31" i="1" s="1"/>
  <c r="P11" i="1"/>
  <c r="P15" i="1" s="1"/>
  <c r="O11" i="1"/>
  <c r="O15" i="1" s="1"/>
  <c r="N11" i="1"/>
  <c r="N15" i="1" s="1"/>
  <c r="N23" i="1" s="1"/>
  <c r="L11" i="1"/>
  <c r="L15" i="1" s="1"/>
  <c r="L23" i="1" s="1"/>
  <c r="L31" i="1" s="1"/>
  <c r="L39" i="1" s="1"/>
  <c r="L47" i="1" s="1"/>
  <c r="L55" i="1" s="1"/>
  <c r="L63" i="1" s="1"/>
  <c r="L71" i="1" s="1"/>
  <c r="L79" i="1" s="1"/>
  <c r="L87" i="1" s="1"/>
  <c r="L95" i="1" s="1"/>
  <c r="L103" i="1" s="1"/>
  <c r="H11" i="1"/>
  <c r="H15" i="1" s="1"/>
  <c r="H23" i="1" s="1"/>
  <c r="H31" i="1" s="1"/>
  <c r="H39" i="1" s="1"/>
  <c r="H47" i="1" s="1"/>
  <c r="H55" i="1" s="1"/>
  <c r="H63" i="1" s="1"/>
  <c r="H71" i="1" s="1"/>
  <c r="H79" i="1" s="1"/>
  <c r="H87" i="1" s="1"/>
  <c r="H95" i="1" s="1"/>
  <c r="H103" i="1" s="1"/>
  <c r="G11" i="1"/>
  <c r="G15" i="1" s="1"/>
  <c r="F11" i="1"/>
  <c r="F15" i="1" s="1"/>
  <c r="F23" i="1" s="1"/>
  <c r="F31" i="1" s="1"/>
  <c r="E11" i="1"/>
  <c r="E15" i="1" s="1"/>
  <c r="E23" i="1" s="1"/>
  <c r="E31" i="1" s="1"/>
  <c r="E39" i="1" s="1"/>
  <c r="E47" i="1" s="1"/>
  <c r="E55" i="1" s="1"/>
  <c r="E63" i="1" s="1"/>
  <c r="E71" i="1" s="1"/>
  <c r="E79" i="1" s="1"/>
  <c r="E87" i="1" s="1"/>
  <c r="E95" i="1" s="1"/>
  <c r="D11" i="1"/>
  <c r="D15" i="1" s="1"/>
  <c r="D23" i="1" s="1"/>
  <c r="D31" i="1" s="1"/>
  <c r="D39" i="1" s="1"/>
  <c r="D47" i="1" s="1"/>
  <c r="D55" i="1" s="1"/>
  <c r="D63" i="1" s="1"/>
  <c r="D71" i="1" s="1"/>
  <c r="D79" i="1" s="1"/>
  <c r="D87" i="1" s="1"/>
  <c r="D95" i="1" s="1"/>
  <c r="D103" i="1" s="1"/>
  <c r="C11" i="1"/>
  <c r="C15" i="1" s="1"/>
  <c r="S10" i="1"/>
  <c r="S14" i="1" s="1"/>
  <c r="S22" i="1" s="1"/>
  <c r="S30" i="1" s="1"/>
  <c r="S38" i="1" s="1"/>
  <c r="S46" i="1" s="1"/>
  <c r="S54" i="1" s="1"/>
  <c r="S62" i="1" s="1"/>
  <c r="S70" i="1" s="1"/>
  <c r="S78" i="1" s="1"/>
  <c r="S86" i="1" s="1"/>
  <c r="S94" i="1" s="1"/>
  <c r="S102" i="1" s="1"/>
  <c r="R10" i="1"/>
  <c r="R14" i="1" s="1"/>
  <c r="R22" i="1" s="1"/>
  <c r="R30" i="1" s="1"/>
  <c r="R38" i="1" s="1"/>
  <c r="R46" i="1" s="1"/>
  <c r="R54" i="1" s="1"/>
  <c r="R62" i="1" s="1"/>
  <c r="R70" i="1" s="1"/>
  <c r="R78" i="1" s="1"/>
  <c r="R86" i="1" s="1"/>
  <c r="R94" i="1" s="1"/>
  <c r="R102" i="1" s="1"/>
  <c r="P10" i="1"/>
  <c r="P14" i="1" s="1"/>
  <c r="O10" i="1"/>
  <c r="O14" i="1" s="1"/>
  <c r="O22" i="1" s="1"/>
  <c r="O30" i="1" s="1"/>
  <c r="O38" i="1" s="1"/>
  <c r="O46" i="1" s="1"/>
  <c r="O54" i="1" s="1"/>
  <c r="O62" i="1" s="1"/>
  <c r="O70" i="1" s="1"/>
  <c r="O78" i="1" s="1"/>
  <c r="O86" i="1" s="1"/>
  <c r="O94" i="1" s="1"/>
  <c r="O102" i="1" s="1"/>
  <c r="N10" i="1"/>
  <c r="N14" i="1" s="1"/>
  <c r="N22" i="1" s="1"/>
  <c r="N30" i="1" s="1"/>
  <c r="L10" i="1"/>
  <c r="L14" i="1" s="1"/>
  <c r="L22" i="1" s="1"/>
  <c r="L30" i="1" s="1"/>
  <c r="L38" i="1" s="1"/>
  <c r="L46" i="1" s="1"/>
  <c r="L54" i="1" s="1"/>
  <c r="L62" i="1" s="1"/>
  <c r="L70" i="1" s="1"/>
  <c r="L78" i="1" s="1"/>
  <c r="L86" i="1" s="1"/>
  <c r="L94" i="1" s="1"/>
  <c r="L102" i="1" s="1"/>
  <c r="H10" i="1"/>
  <c r="H14" i="1" s="1"/>
  <c r="G10" i="1"/>
  <c r="G14" i="1" s="1"/>
  <c r="G22" i="1" s="1"/>
  <c r="F10" i="1"/>
  <c r="F14" i="1" s="1"/>
  <c r="F22" i="1" s="1"/>
  <c r="F30" i="1" s="1"/>
  <c r="E10" i="1"/>
  <c r="E14" i="1" s="1"/>
  <c r="E22" i="1" s="1"/>
  <c r="E30" i="1" s="1"/>
  <c r="E38" i="1" s="1"/>
  <c r="E46" i="1" s="1"/>
  <c r="E54" i="1" s="1"/>
  <c r="E62" i="1" s="1"/>
  <c r="E70" i="1" s="1"/>
  <c r="E78" i="1" s="1"/>
  <c r="E86" i="1" s="1"/>
  <c r="E94" i="1" s="1"/>
  <c r="E102" i="1" s="1"/>
  <c r="D10" i="1"/>
  <c r="D14" i="1" s="1"/>
  <c r="C10" i="1"/>
  <c r="C14" i="1" s="1"/>
  <c r="C22" i="1" s="1"/>
  <c r="C30" i="1" s="1"/>
  <c r="C38" i="1" s="1"/>
  <c r="C46" i="1" s="1"/>
  <c r="C54" i="1" s="1"/>
  <c r="C62" i="1" s="1"/>
  <c r="C70" i="1" s="1"/>
  <c r="C78" i="1" s="1"/>
  <c r="C86" i="1" s="1"/>
  <c r="C94" i="1" s="1"/>
  <c r="C102" i="1" s="1"/>
  <c r="Q9" i="1"/>
  <c r="Q10" i="1" s="1"/>
  <c r="Q14" i="1" s="1"/>
  <c r="M9" i="1"/>
  <c r="M13" i="1" s="1"/>
  <c r="K9" i="1"/>
  <c r="K10" i="1" s="1"/>
  <c r="K14" i="1" s="1"/>
  <c r="J9" i="1"/>
  <c r="J10" i="1" s="1"/>
  <c r="J14" i="1" s="1"/>
  <c r="I9" i="1"/>
  <c r="Q11" i="1" l="1"/>
  <c r="Q15" i="1" s="1"/>
  <c r="Q23" i="1" s="1"/>
  <c r="Q31" i="1" s="1"/>
  <c r="K13" i="1"/>
  <c r="K21" i="1" s="1"/>
  <c r="K29" i="1" s="1"/>
  <c r="K37" i="1" s="1"/>
  <c r="K45" i="1" s="1"/>
  <c r="K53" i="1" s="1"/>
  <c r="K61" i="1" s="1"/>
  <c r="K69" i="1" s="1"/>
  <c r="K77" i="1" s="1"/>
  <c r="K85" i="1" s="1"/>
  <c r="K93" i="1" s="1"/>
  <c r="K101" i="1" s="1"/>
  <c r="K51" i="1"/>
  <c r="K75" i="1"/>
  <c r="Q59" i="1"/>
  <c r="M73" i="1"/>
  <c r="M75" i="1" s="1"/>
  <c r="J75" i="1"/>
  <c r="J59" i="1"/>
  <c r="K99" i="1"/>
  <c r="F38" i="1"/>
  <c r="F46" i="1" s="1"/>
  <c r="F54" i="1" s="1"/>
  <c r="F62" i="1" s="1"/>
  <c r="F70" i="1" s="1"/>
  <c r="F78" i="1" s="1"/>
  <c r="F86" i="1" s="1"/>
  <c r="F94" i="1" s="1"/>
  <c r="F102" i="1" s="1"/>
  <c r="N38" i="1"/>
  <c r="N46" i="1" s="1"/>
  <c r="N54" i="1" s="1"/>
  <c r="N62" i="1" s="1"/>
  <c r="N70" i="1" s="1"/>
  <c r="N78" i="1" s="1"/>
  <c r="N86" i="1" s="1"/>
  <c r="N94" i="1" s="1"/>
  <c r="N102" i="1" s="1"/>
  <c r="Q13" i="1"/>
  <c r="Q21" i="1" s="1"/>
  <c r="Q29" i="1" s="1"/>
  <c r="Q37" i="1" s="1"/>
  <c r="Q45" i="1" s="1"/>
  <c r="Q53" i="1" s="1"/>
  <c r="Q61" i="1" s="1"/>
  <c r="Q69" i="1" s="1"/>
  <c r="Q77" i="1" s="1"/>
  <c r="Q85" i="1" s="1"/>
  <c r="Q93" i="1" s="1"/>
  <c r="Q101" i="1" s="1"/>
  <c r="Q83" i="1"/>
  <c r="J22" i="1"/>
  <c r="J30" i="1" s="1"/>
  <c r="J38" i="1" s="1"/>
  <c r="J46" i="1" s="1"/>
  <c r="J54" i="1" s="1"/>
  <c r="J62" i="1" s="1"/>
  <c r="K22" i="1"/>
  <c r="K30" i="1" s="1"/>
  <c r="K38" i="1" s="1"/>
  <c r="K46" i="1" s="1"/>
  <c r="K54" i="1" s="1"/>
  <c r="D22" i="1"/>
  <c r="D30" i="1" s="1"/>
  <c r="D38" i="1" s="1"/>
  <c r="D46" i="1" s="1"/>
  <c r="D54" i="1" s="1"/>
  <c r="D62" i="1" s="1"/>
  <c r="D70" i="1" s="1"/>
  <c r="D78" i="1" s="1"/>
  <c r="D86" i="1" s="1"/>
  <c r="D94" i="1" s="1"/>
  <c r="D102" i="1" s="1"/>
  <c r="H22" i="1"/>
  <c r="H30" i="1" s="1"/>
  <c r="H38" i="1" s="1"/>
  <c r="H46" i="1" s="1"/>
  <c r="H54" i="1" s="1"/>
  <c r="H62" i="1" s="1"/>
  <c r="H70" i="1" s="1"/>
  <c r="H78" i="1" s="1"/>
  <c r="H86" i="1" s="1"/>
  <c r="H94" i="1" s="1"/>
  <c r="H102" i="1" s="1"/>
  <c r="P22" i="1"/>
  <c r="P30" i="1" s="1"/>
  <c r="P38" i="1" s="1"/>
  <c r="P46" i="1" s="1"/>
  <c r="P54" i="1" s="1"/>
  <c r="P62" i="1" s="1"/>
  <c r="P70" i="1" s="1"/>
  <c r="P78" i="1" s="1"/>
  <c r="P86" i="1" s="1"/>
  <c r="P94" i="1" s="1"/>
  <c r="P102" i="1" s="1"/>
  <c r="C23" i="1"/>
  <c r="C31" i="1" s="1"/>
  <c r="C39" i="1" s="1"/>
  <c r="C47" i="1" s="1"/>
  <c r="C55" i="1" s="1"/>
  <c r="C63" i="1" s="1"/>
  <c r="C71" i="1" s="1"/>
  <c r="C79" i="1" s="1"/>
  <c r="C87" i="1" s="1"/>
  <c r="C95" i="1" s="1"/>
  <c r="C103" i="1" s="1"/>
  <c r="G23" i="1"/>
  <c r="G31" i="1" s="1"/>
  <c r="G39" i="1" s="1"/>
  <c r="G47" i="1" s="1"/>
  <c r="G55" i="1" s="1"/>
  <c r="G63" i="1" s="1"/>
  <c r="G71" i="1" s="1"/>
  <c r="G79" i="1" s="1"/>
  <c r="G87" i="1" s="1"/>
  <c r="G95" i="1" s="1"/>
  <c r="G103" i="1" s="1"/>
  <c r="K11" i="1"/>
  <c r="K15" i="1" s="1"/>
  <c r="K23" i="1" s="1"/>
  <c r="P23" i="1"/>
  <c r="P31" i="1" s="1"/>
  <c r="P39" i="1" s="1"/>
  <c r="P47" i="1" s="1"/>
  <c r="P55" i="1" s="1"/>
  <c r="P63" i="1" s="1"/>
  <c r="P71" i="1" s="1"/>
  <c r="P79" i="1" s="1"/>
  <c r="P87" i="1" s="1"/>
  <c r="P95" i="1" s="1"/>
  <c r="P103" i="1" s="1"/>
  <c r="J13" i="1"/>
  <c r="J21" i="1" s="1"/>
  <c r="J29" i="1" s="1"/>
  <c r="J37" i="1" s="1"/>
  <c r="J45" i="1" s="1"/>
  <c r="J53" i="1" s="1"/>
  <c r="J61" i="1" s="1"/>
  <c r="J69" i="1" s="1"/>
  <c r="J77" i="1" s="1"/>
  <c r="J85" i="1" s="1"/>
  <c r="J93" i="1" s="1"/>
  <c r="J101" i="1" s="1"/>
  <c r="K35" i="1"/>
  <c r="M49" i="1"/>
  <c r="M51" i="1" s="1"/>
  <c r="J51" i="1"/>
  <c r="I59" i="1"/>
  <c r="I83" i="1"/>
  <c r="Q91" i="1"/>
  <c r="T9" i="1"/>
  <c r="T11" i="1" s="1"/>
  <c r="E103" i="1"/>
  <c r="I11" i="1"/>
  <c r="I15" i="1" s="1"/>
  <c r="I23" i="1" s="1"/>
  <c r="I31" i="1" s="1"/>
  <c r="N31" i="1"/>
  <c r="N39" i="1" s="1"/>
  <c r="N47" i="1" s="1"/>
  <c r="N55" i="1" s="1"/>
  <c r="N63" i="1" s="1"/>
  <c r="N71" i="1" s="1"/>
  <c r="N79" i="1" s="1"/>
  <c r="N87" i="1" s="1"/>
  <c r="N95" i="1" s="1"/>
  <c r="N103" i="1" s="1"/>
  <c r="R39" i="1"/>
  <c r="R47" i="1" s="1"/>
  <c r="R55" i="1" s="1"/>
  <c r="R63" i="1" s="1"/>
  <c r="R71" i="1" s="1"/>
  <c r="R79" i="1" s="1"/>
  <c r="R87" i="1" s="1"/>
  <c r="R95" i="1" s="1"/>
  <c r="R103" i="1" s="1"/>
  <c r="G30" i="1"/>
  <c r="G38" i="1" s="1"/>
  <c r="G46" i="1" s="1"/>
  <c r="G54" i="1" s="1"/>
  <c r="G62" i="1" s="1"/>
  <c r="G70" i="1" s="1"/>
  <c r="G78" i="1" s="1"/>
  <c r="G86" i="1" s="1"/>
  <c r="G94" i="1" s="1"/>
  <c r="G102" i="1" s="1"/>
  <c r="K43" i="1"/>
  <c r="F39" i="1"/>
  <c r="F47" i="1" s="1"/>
  <c r="F55" i="1" s="1"/>
  <c r="F63" i="1" s="1"/>
  <c r="F71" i="1" s="1"/>
  <c r="F79" i="1" s="1"/>
  <c r="F87" i="1" s="1"/>
  <c r="F95" i="1" s="1"/>
  <c r="F103" i="1" s="1"/>
  <c r="J11" i="1"/>
  <c r="J15" i="1" s="1"/>
  <c r="O23" i="1"/>
  <c r="O31" i="1" s="1"/>
  <c r="O39" i="1" s="1"/>
  <c r="O47" i="1" s="1"/>
  <c r="O55" i="1" s="1"/>
  <c r="O63" i="1" s="1"/>
  <c r="O71" i="1" s="1"/>
  <c r="O79" i="1" s="1"/>
  <c r="O87" i="1" s="1"/>
  <c r="O95" i="1" s="1"/>
  <c r="O103" i="1" s="1"/>
  <c r="S31" i="1"/>
  <c r="S39" i="1" s="1"/>
  <c r="S47" i="1" s="1"/>
  <c r="S55" i="1" s="1"/>
  <c r="S63" i="1" s="1"/>
  <c r="S71" i="1" s="1"/>
  <c r="S79" i="1" s="1"/>
  <c r="S87" i="1" s="1"/>
  <c r="S95" i="1" s="1"/>
  <c r="S103" i="1" s="1"/>
  <c r="I13" i="1"/>
  <c r="I21" i="1" s="1"/>
  <c r="I29" i="1" s="1"/>
  <c r="I37" i="1" s="1"/>
  <c r="I45" i="1" s="1"/>
  <c r="I53" i="1" s="1"/>
  <c r="I61" i="1" s="1"/>
  <c r="I69" i="1" s="1"/>
  <c r="I77" i="1" s="1"/>
  <c r="I85" i="1" s="1"/>
  <c r="I93" i="1" s="1"/>
  <c r="I101" i="1" s="1"/>
  <c r="K27" i="1"/>
  <c r="M57" i="1"/>
  <c r="M58" i="1" s="1"/>
  <c r="K58" i="1"/>
  <c r="I67" i="1"/>
  <c r="I91" i="1"/>
  <c r="N38" i="2"/>
  <c r="N46" i="2" s="1"/>
  <c r="N54" i="2" s="1"/>
  <c r="N62" i="2" s="1"/>
  <c r="N70" i="2" s="1"/>
  <c r="N78" i="2" s="1"/>
  <c r="N86" i="2" s="1"/>
  <c r="N94" i="2" s="1"/>
  <c r="N102" i="2" s="1"/>
  <c r="G67" i="2"/>
  <c r="J74" i="2"/>
  <c r="N99" i="2"/>
  <c r="E23" i="2"/>
  <c r="E31" i="2" s="1"/>
  <c r="E39" i="2" s="1"/>
  <c r="E47" i="2" s="1"/>
  <c r="R23" i="2"/>
  <c r="K21" i="2"/>
  <c r="K29" i="2" s="1"/>
  <c r="K37" i="2" s="1"/>
  <c r="K45" i="2" s="1"/>
  <c r="K53" i="2" s="1"/>
  <c r="K61" i="2" s="1"/>
  <c r="K69" i="2" s="1"/>
  <c r="K77" i="2" s="1"/>
  <c r="K85" i="2" s="1"/>
  <c r="K93" i="2" s="1"/>
  <c r="K101" i="2" s="1"/>
  <c r="C10" i="2"/>
  <c r="C14" i="2" s="1"/>
  <c r="C22" i="2" s="1"/>
  <c r="C11" i="2"/>
  <c r="C15" i="2" s="1"/>
  <c r="C23" i="2" s="1"/>
  <c r="C31" i="2" s="1"/>
  <c r="C39" i="2" s="1"/>
  <c r="C47" i="2" s="1"/>
  <c r="C55" i="2" s="1"/>
  <c r="J13" i="2"/>
  <c r="J21" i="2" s="1"/>
  <c r="J29" i="2" s="1"/>
  <c r="J37" i="2" s="1"/>
  <c r="J45" i="2" s="1"/>
  <c r="J53" i="2" s="1"/>
  <c r="J61" i="2" s="1"/>
  <c r="J69" i="2" s="1"/>
  <c r="J77" i="2" s="1"/>
  <c r="J85" i="2" s="1"/>
  <c r="J93" i="2" s="1"/>
  <c r="J101" i="2" s="1"/>
  <c r="J18" i="2"/>
  <c r="Q19" i="2"/>
  <c r="H26" i="2"/>
  <c r="H30" i="2" s="1"/>
  <c r="H38" i="2" s="1"/>
  <c r="H46" i="2" s="1"/>
  <c r="H54" i="2" s="1"/>
  <c r="H62" i="2" s="1"/>
  <c r="H70" i="2" s="1"/>
  <c r="H78" i="2" s="1"/>
  <c r="J27" i="2"/>
  <c r="J31" i="2" s="1"/>
  <c r="N34" i="2"/>
  <c r="D42" i="2"/>
  <c r="R50" i="2"/>
  <c r="K51" i="2"/>
  <c r="I57" i="2"/>
  <c r="I59" i="2" s="1"/>
  <c r="E58" i="2"/>
  <c r="K67" i="2"/>
  <c r="K74" i="2"/>
  <c r="R74" i="2"/>
  <c r="F82" i="2"/>
  <c r="H91" i="2"/>
  <c r="R91" i="2"/>
  <c r="Q97" i="2"/>
  <c r="G99" i="2"/>
  <c r="L30" i="2"/>
  <c r="L38" i="2" s="1"/>
  <c r="L46" i="2" s="1"/>
  <c r="L54" i="2" s="1"/>
  <c r="O22" i="2"/>
  <c r="O30" i="2" s="1"/>
  <c r="O38" i="2" s="1"/>
  <c r="O46" i="2" s="1"/>
  <c r="O54" i="2" s="1"/>
  <c r="O62" i="2" s="1"/>
  <c r="O70" i="2" s="1"/>
  <c r="O78" i="2" s="1"/>
  <c r="O86" i="2" s="1"/>
  <c r="O94" i="2" s="1"/>
  <c r="O102" i="2" s="1"/>
  <c r="G11" i="2"/>
  <c r="G15" i="2" s="1"/>
  <c r="S23" i="2"/>
  <c r="S31" i="2" s="1"/>
  <c r="S39" i="2" s="1"/>
  <c r="S47" i="2" s="1"/>
  <c r="S55" i="2" s="1"/>
  <c r="S63" i="2" s="1"/>
  <c r="S71" i="2" s="1"/>
  <c r="S79" i="2" s="1"/>
  <c r="S87" i="2" s="1"/>
  <c r="S95" i="2" s="1"/>
  <c r="S103" i="2" s="1"/>
  <c r="R19" i="2"/>
  <c r="D26" i="2"/>
  <c r="H58" i="2"/>
  <c r="F74" i="2"/>
  <c r="M97" i="2"/>
  <c r="D30" i="2"/>
  <c r="E13" i="2"/>
  <c r="E21" i="2" s="1"/>
  <c r="E29" i="2" s="1"/>
  <c r="E37" i="2" s="1"/>
  <c r="E45" i="2" s="1"/>
  <c r="E53" i="2" s="1"/>
  <c r="E61" i="2" s="1"/>
  <c r="E69" i="2" s="1"/>
  <c r="E77" i="2" s="1"/>
  <c r="E85" i="2" s="1"/>
  <c r="E93" i="2" s="1"/>
  <c r="E101" i="2" s="1"/>
  <c r="E18" i="2"/>
  <c r="E26" i="2"/>
  <c r="C66" i="2"/>
  <c r="I97" i="2"/>
  <c r="I98" i="2" s="1"/>
  <c r="C99" i="2"/>
  <c r="F23" i="2"/>
  <c r="F31" i="2" s="1"/>
  <c r="F39" i="2" s="1"/>
  <c r="R31" i="2"/>
  <c r="R39" i="2" s="1"/>
  <c r="D11" i="2"/>
  <c r="D15" i="2" s="1"/>
  <c r="L13" i="2"/>
  <c r="L21" i="2" s="1"/>
  <c r="L29" i="2" s="1"/>
  <c r="L37" i="2" s="1"/>
  <c r="L45" i="2" s="1"/>
  <c r="L53" i="2" s="1"/>
  <c r="L61" i="2" s="1"/>
  <c r="L69" i="2" s="1"/>
  <c r="L77" i="2" s="1"/>
  <c r="L85" i="2" s="1"/>
  <c r="L93" i="2" s="1"/>
  <c r="L101" i="2" s="1"/>
  <c r="I9" i="2"/>
  <c r="M9" i="2"/>
  <c r="K23" i="2"/>
  <c r="I17" i="2"/>
  <c r="D19" i="2"/>
  <c r="N19" i="2"/>
  <c r="I25" i="2"/>
  <c r="C27" i="2"/>
  <c r="C26" i="2"/>
  <c r="G27" i="2"/>
  <c r="G26" i="2"/>
  <c r="G30" i="2" s="1"/>
  <c r="G38" i="2" s="1"/>
  <c r="G46" i="2" s="1"/>
  <c r="G54" i="2" s="1"/>
  <c r="G62" i="2" s="1"/>
  <c r="G70" i="2" s="1"/>
  <c r="N11" i="2"/>
  <c r="N15" i="2" s="1"/>
  <c r="Q9" i="2"/>
  <c r="E10" i="2"/>
  <c r="E14" i="2" s="1"/>
  <c r="J10" i="2"/>
  <c r="J14" i="2" s="1"/>
  <c r="J22" i="2" s="1"/>
  <c r="J30" i="2" s="1"/>
  <c r="G23" i="2"/>
  <c r="L11" i="2"/>
  <c r="L15" i="2" s="1"/>
  <c r="L23" i="2" s="1"/>
  <c r="L31" i="2" s="1"/>
  <c r="L39" i="2" s="1"/>
  <c r="L47" i="2" s="1"/>
  <c r="L55" i="2" s="1"/>
  <c r="L63" i="2" s="1"/>
  <c r="D13" i="2"/>
  <c r="D21" i="2" s="1"/>
  <c r="D29" i="2" s="1"/>
  <c r="D37" i="2" s="1"/>
  <c r="D45" i="2" s="1"/>
  <c r="D53" i="2" s="1"/>
  <c r="D61" i="2" s="1"/>
  <c r="D69" i="2" s="1"/>
  <c r="D77" i="2" s="1"/>
  <c r="D85" i="2" s="1"/>
  <c r="D93" i="2" s="1"/>
  <c r="D101" i="2" s="1"/>
  <c r="N13" i="2"/>
  <c r="N21" i="2" s="1"/>
  <c r="N29" i="2" s="1"/>
  <c r="N37" i="2" s="1"/>
  <c r="N45" i="2" s="1"/>
  <c r="N53" i="2" s="1"/>
  <c r="N61" i="2" s="1"/>
  <c r="N69" i="2" s="1"/>
  <c r="N77" i="2" s="1"/>
  <c r="N85" i="2" s="1"/>
  <c r="N93" i="2" s="1"/>
  <c r="N101" i="2" s="1"/>
  <c r="R13" i="2"/>
  <c r="R21" i="2" s="1"/>
  <c r="R29" i="2" s="1"/>
  <c r="R37" i="2" s="1"/>
  <c r="R45" i="2" s="1"/>
  <c r="R53" i="2" s="1"/>
  <c r="R61" i="2" s="1"/>
  <c r="R69" i="2" s="1"/>
  <c r="R77" i="2" s="1"/>
  <c r="R85" i="2" s="1"/>
  <c r="R93" i="2" s="1"/>
  <c r="R101" i="2" s="1"/>
  <c r="F18" i="2"/>
  <c r="F22" i="2" s="1"/>
  <c r="F30" i="2" s="1"/>
  <c r="F38" i="2" s="1"/>
  <c r="F46" i="2" s="1"/>
  <c r="F54" i="2" s="1"/>
  <c r="F62" i="2" s="1"/>
  <c r="F70" i="2" s="1"/>
  <c r="F78" i="2" s="1"/>
  <c r="F86" i="2" s="1"/>
  <c r="F94" i="2" s="1"/>
  <c r="F102" i="2" s="1"/>
  <c r="H11" i="2"/>
  <c r="H15" i="2" s="1"/>
  <c r="H23" i="2" s="1"/>
  <c r="H31" i="2" s="1"/>
  <c r="H39" i="2" s="1"/>
  <c r="H47" i="2" s="1"/>
  <c r="Q27" i="2"/>
  <c r="Q26" i="2"/>
  <c r="M17" i="2"/>
  <c r="C18" i="2"/>
  <c r="K27" i="2"/>
  <c r="K26" i="2"/>
  <c r="M25" i="2"/>
  <c r="R27" i="2"/>
  <c r="R26" i="2"/>
  <c r="M35" i="2"/>
  <c r="M34" i="2"/>
  <c r="R10" i="2"/>
  <c r="R14" i="2" s="1"/>
  <c r="R22" i="2" s="1"/>
  <c r="H13" i="2"/>
  <c r="H21" i="2" s="1"/>
  <c r="H29" i="2" s="1"/>
  <c r="H37" i="2" s="1"/>
  <c r="H45" i="2" s="1"/>
  <c r="H53" i="2" s="1"/>
  <c r="H61" i="2" s="1"/>
  <c r="H69" i="2" s="1"/>
  <c r="H77" i="2" s="1"/>
  <c r="H85" i="2" s="1"/>
  <c r="H93" i="2" s="1"/>
  <c r="H101" i="2" s="1"/>
  <c r="K18" i="2"/>
  <c r="K22" i="2" s="1"/>
  <c r="K30" i="2" s="1"/>
  <c r="K38" i="2" s="1"/>
  <c r="K46" i="2" s="1"/>
  <c r="K54" i="2" s="1"/>
  <c r="K62" i="2" s="1"/>
  <c r="K70" i="2" s="1"/>
  <c r="K78" i="2" s="1"/>
  <c r="K86" i="2" s="1"/>
  <c r="K94" i="2" s="1"/>
  <c r="K102" i="2" s="1"/>
  <c r="D34" i="2"/>
  <c r="Q34" i="2"/>
  <c r="J42" i="2"/>
  <c r="M41" i="2"/>
  <c r="Q41" i="2"/>
  <c r="K42" i="2"/>
  <c r="C43" i="2"/>
  <c r="N43" i="2"/>
  <c r="R43" i="2"/>
  <c r="F50" i="2"/>
  <c r="H51" i="2"/>
  <c r="D58" i="2"/>
  <c r="I58" i="2"/>
  <c r="G59" i="2"/>
  <c r="Q59" i="2"/>
  <c r="N67" i="2"/>
  <c r="Q65" i="2"/>
  <c r="E66" i="2"/>
  <c r="J66" i="2"/>
  <c r="L67" i="2"/>
  <c r="I33" i="2"/>
  <c r="E34" i="2"/>
  <c r="J34" i="2"/>
  <c r="J35" i="2"/>
  <c r="D51" i="2"/>
  <c r="J58" i="2"/>
  <c r="M57" i="2"/>
  <c r="K58" i="2"/>
  <c r="C59" i="2"/>
  <c r="R59" i="2"/>
  <c r="H67" i="2"/>
  <c r="M67" i="2"/>
  <c r="F34" i="2"/>
  <c r="H42" i="2"/>
  <c r="F43" i="2"/>
  <c r="I49" i="2"/>
  <c r="M49" i="2"/>
  <c r="E51" i="2"/>
  <c r="E55" i="2" s="1"/>
  <c r="E63" i="2" s="1"/>
  <c r="E71" i="2" s="1"/>
  <c r="L58" i="2"/>
  <c r="L62" i="2" s="1"/>
  <c r="L70" i="2" s="1"/>
  <c r="L78" i="2" s="1"/>
  <c r="L86" i="2" s="1"/>
  <c r="L94" i="2" s="1"/>
  <c r="J59" i="2"/>
  <c r="D67" i="2"/>
  <c r="I41" i="2"/>
  <c r="N51" i="2"/>
  <c r="Q49" i="2"/>
  <c r="J50" i="2"/>
  <c r="L51" i="2"/>
  <c r="T57" i="2"/>
  <c r="C58" i="2"/>
  <c r="F59" i="2"/>
  <c r="I65" i="2"/>
  <c r="R66" i="2"/>
  <c r="C74" i="2"/>
  <c r="I81" i="2"/>
  <c r="M81" i="2"/>
  <c r="H82" i="2"/>
  <c r="Q82" i="2"/>
  <c r="C83" i="2"/>
  <c r="F90" i="2"/>
  <c r="K90" i="2"/>
  <c r="N91" i="2"/>
  <c r="D99" i="2"/>
  <c r="D98" i="2"/>
  <c r="H99" i="2"/>
  <c r="H98" i="2"/>
  <c r="Q75" i="2"/>
  <c r="D82" i="2"/>
  <c r="R82" i="2"/>
  <c r="I89" i="2"/>
  <c r="M89" i="2"/>
  <c r="G90" i="2"/>
  <c r="E91" i="2"/>
  <c r="J91" i="2"/>
  <c r="K83" i="2"/>
  <c r="C90" i="2"/>
  <c r="M98" i="2"/>
  <c r="M99" i="2"/>
  <c r="I73" i="2"/>
  <c r="M73" i="2"/>
  <c r="G74" i="2"/>
  <c r="E75" i="2"/>
  <c r="L82" i="2"/>
  <c r="G83" i="2"/>
  <c r="Q91" i="2"/>
  <c r="T97" i="2"/>
  <c r="I99" i="2"/>
  <c r="L99" i="2"/>
  <c r="L98" i="2"/>
  <c r="C98" i="2"/>
  <c r="K98" i="2"/>
  <c r="R99" i="2"/>
  <c r="T10" i="1"/>
  <c r="T14" i="1" s="1"/>
  <c r="T13" i="1"/>
  <c r="M10" i="1"/>
  <c r="M14" i="1" s="1"/>
  <c r="J19" i="1"/>
  <c r="M17" i="1"/>
  <c r="I18" i="1"/>
  <c r="Q18" i="1"/>
  <c r="Q22" i="1" s="1"/>
  <c r="M25" i="1"/>
  <c r="J27" i="1"/>
  <c r="I35" i="1"/>
  <c r="I39" i="1" s="1"/>
  <c r="I47" i="1" s="1"/>
  <c r="Q35" i="1"/>
  <c r="Q39" i="1" s="1"/>
  <c r="Q47" i="1" s="1"/>
  <c r="Q55" i="1" s="1"/>
  <c r="Q63" i="1" s="1"/>
  <c r="Q71" i="1" s="1"/>
  <c r="Q79" i="1" s="1"/>
  <c r="Q87" i="1" s="1"/>
  <c r="Q95" i="1" s="1"/>
  <c r="I42" i="1"/>
  <c r="Q50" i="1"/>
  <c r="M11" i="1"/>
  <c r="M15" i="1" s="1"/>
  <c r="I26" i="1"/>
  <c r="Q26" i="1"/>
  <c r="M33" i="1"/>
  <c r="J35" i="1"/>
  <c r="T57" i="1"/>
  <c r="I34" i="1"/>
  <c r="J43" i="1"/>
  <c r="M41" i="1"/>
  <c r="T41" i="1" s="1"/>
  <c r="M59" i="1"/>
  <c r="I10" i="1"/>
  <c r="I14" i="1" s="1"/>
  <c r="I22" i="1" s="1"/>
  <c r="I30" i="1" s="1"/>
  <c r="I38" i="1" s="1"/>
  <c r="I46" i="1" s="1"/>
  <c r="I54" i="1" s="1"/>
  <c r="I62" i="1" s="1"/>
  <c r="I70" i="1" s="1"/>
  <c r="I78" i="1" s="1"/>
  <c r="I86" i="1" s="1"/>
  <c r="I94" i="1" s="1"/>
  <c r="I51" i="1"/>
  <c r="Q66" i="1"/>
  <c r="K67" i="1"/>
  <c r="J66" i="1"/>
  <c r="I75" i="1"/>
  <c r="M81" i="1"/>
  <c r="K83" i="1"/>
  <c r="K82" i="1"/>
  <c r="Q74" i="1"/>
  <c r="M65" i="1"/>
  <c r="M89" i="1"/>
  <c r="J91" i="1"/>
  <c r="I99" i="1"/>
  <c r="Q99" i="1"/>
  <c r="K91" i="1"/>
  <c r="M97" i="1"/>
  <c r="T97" i="1" s="1"/>
  <c r="J99" i="1"/>
  <c r="I98" i="1"/>
  <c r="Q103" i="1" l="1"/>
  <c r="M74" i="1"/>
  <c r="K31" i="1"/>
  <c r="K39" i="1" s="1"/>
  <c r="K47" i="1" s="1"/>
  <c r="K55" i="1" s="1"/>
  <c r="K63" i="1" s="1"/>
  <c r="K71" i="1" s="1"/>
  <c r="K79" i="1" s="1"/>
  <c r="T73" i="1"/>
  <c r="T75" i="1" s="1"/>
  <c r="I55" i="1"/>
  <c r="I63" i="1" s="1"/>
  <c r="I71" i="1" s="1"/>
  <c r="I79" i="1" s="1"/>
  <c r="I87" i="1" s="1"/>
  <c r="I95" i="1" s="1"/>
  <c r="I103" i="1" s="1"/>
  <c r="M50" i="1"/>
  <c r="J70" i="1"/>
  <c r="J78" i="1" s="1"/>
  <c r="J86" i="1" s="1"/>
  <c r="J94" i="1" s="1"/>
  <c r="J102" i="1" s="1"/>
  <c r="T49" i="1"/>
  <c r="T51" i="1" s="1"/>
  <c r="J23" i="1"/>
  <c r="J31" i="1" s="1"/>
  <c r="J39" i="1" s="1"/>
  <c r="J47" i="1" s="1"/>
  <c r="J55" i="1" s="1"/>
  <c r="J63" i="1" s="1"/>
  <c r="J71" i="1" s="1"/>
  <c r="J79" i="1" s="1"/>
  <c r="J87" i="1" s="1"/>
  <c r="J95" i="1" s="1"/>
  <c r="J103" i="1" s="1"/>
  <c r="K62" i="1"/>
  <c r="K70" i="1" s="1"/>
  <c r="K78" i="1" s="1"/>
  <c r="K86" i="1" s="1"/>
  <c r="K94" i="1" s="1"/>
  <c r="K102" i="1" s="1"/>
  <c r="D38" i="2"/>
  <c r="D46" i="2" s="1"/>
  <c r="D54" i="2" s="1"/>
  <c r="D62" i="2" s="1"/>
  <c r="D70" i="2" s="1"/>
  <c r="D78" i="2" s="1"/>
  <c r="D86" i="2" s="1"/>
  <c r="D94" i="2" s="1"/>
  <c r="D102" i="2" s="1"/>
  <c r="E22" i="2"/>
  <c r="E30" i="2" s="1"/>
  <c r="E38" i="2" s="1"/>
  <c r="E46" i="2" s="1"/>
  <c r="E54" i="2" s="1"/>
  <c r="E62" i="2" s="1"/>
  <c r="E70" i="2" s="1"/>
  <c r="E78" i="2" s="1"/>
  <c r="E86" i="2" s="1"/>
  <c r="E94" i="2" s="1"/>
  <c r="E102" i="2" s="1"/>
  <c r="Q99" i="2"/>
  <c r="Q98" i="2"/>
  <c r="J39" i="2"/>
  <c r="J47" i="2" s="1"/>
  <c r="J55" i="2" s="1"/>
  <c r="J63" i="2" s="1"/>
  <c r="J71" i="2" s="1"/>
  <c r="J79" i="2" s="1"/>
  <c r="J87" i="2" s="1"/>
  <c r="J95" i="2" s="1"/>
  <c r="J103" i="2" s="1"/>
  <c r="L102" i="2"/>
  <c r="Q66" i="2"/>
  <c r="Q67" i="2"/>
  <c r="T59" i="2"/>
  <c r="T58" i="2"/>
  <c r="M58" i="2"/>
  <c r="M59" i="2"/>
  <c r="N23" i="2"/>
  <c r="N31" i="2" s="1"/>
  <c r="N39" i="2" s="1"/>
  <c r="N47" i="2" s="1"/>
  <c r="N55" i="2" s="1"/>
  <c r="N63" i="2" s="1"/>
  <c r="N71" i="2" s="1"/>
  <c r="N79" i="2" s="1"/>
  <c r="N87" i="2" s="1"/>
  <c r="N95" i="2" s="1"/>
  <c r="N103" i="2" s="1"/>
  <c r="E79" i="2"/>
  <c r="E87" i="2" s="1"/>
  <c r="E95" i="2" s="1"/>
  <c r="E103" i="2" s="1"/>
  <c r="M74" i="2"/>
  <c r="M75" i="2"/>
  <c r="M83" i="2"/>
  <c r="M82" i="2"/>
  <c r="I66" i="2"/>
  <c r="I67" i="2"/>
  <c r="T65" i="2"/>
  <c r="T41" i="2"/>
  <c r="I42" i="2"/>
  <c r="I43" i="2"/>
  <c r="R30" i="2"/>
  <c r="R38" i="2" s="1"/>
  <c r="R46" i="2" s="1"/>
  <c r="R54" i="2" s="1"/>
  <c r="R62" i="2" s="1"/>
  <c r="R70" i="2" s="1"/>
  <c r="R78" i="2" s="1"/>
  <c r="R86" i="2" s="1"/>
  <c r="R94" i="2" s="1"/>
  <c r="R102" i="2" s="1"/>
  <c r="H55" i="2"/>
  <c r="H63" i="2" s="1"/>
  <c r="H71" i="2" s="1"/>
  <c r="H79" i="2" s="1"/>
  <c r="H87" i="2" s="1"/>
  <c r="H95" i="2" s="1"/>
  <c r="H103" i="2" s="1"/>
  <c r="J38" i="2"/>
  <c r="J46" i="2" s="1"/>
  <c r="J54" i="2" s="1"/>
  <c r="J62" i="2" s="1"/>
  <c r="J70" i="2" s="1"/>
  <c r="J78" i="2" s="1"/>
  <c r="J86" i="2" s="1"/>
  <c r="J94" i="2" s="1"/>
  <c r="J102" i="2" s="1"/>
  <c r="I27" i="2"/>
  <c r="T25" i="2"/>
  <c r="I26" i="2"/>
  <c r="K31" i="2"/>
  <c r="K39" i="2" s="1"/>
  <c r="K47" i="2" s="1"/>
  <c r="K55" i="2" s="1"/>
  <c r="K63" i="2" s="1"/>
  <c r="K71" i="2" s="1"/>
  <c r="K79" i="2" s="1"/>
  <c r="K87" i="2" s="1"/>
  <c r="K95" i="2" s="1"/>
  <c r="K103" i="2" s="1"/>
  <c r="D23" i="2"/>
  <c r="D31" i="2" s="1"/>
  <c r="D39" i="2" s="1"/>
  <c r="D47" i="2" s="1"/>
  <c r="D55" i="2" s="1"/>
  <c r="D63" i="2" s="1"/>
  <c r="D71" i="2" s="1"/>
  <c r="D79" i="2" s="1"/>
  <c r="D87" i="2" s="1"/>
  <c r="D95" i="2" s="1"/>
  <c r="D103" i="2" s="1"/>
  <c r="F47" i="2"/>
  <c r="F55" i="2" s="1"/>
  <c r="F63" i="2" s="1"/>
  <c r="F71" i="2" s="1"/>
  <c r="F79" i="2" s="1"/>
  <c r="F87" i="2" s="1"/>
  <c r="F95" i="2" s="1"/>
  <c r="F103" i="2" s="1"/>
  <c r="I74" i="2"/>
  <c r="T73" i="2"/>
  <c r="I75" i="2"/>
  <c r="I83" i="2"/>
  <c r="I82" i="2"/>
  <c r="T81" i="2"/>
  <c r="Q43" i="2"/>
  <c r="Q42" i="2"/>
  <c r="M27" i="2"/>
  <c r="M26" i="2"/>
  <c r="M18" i="2"/>
  <c r="M19" i="2"/>
  <c r="C63" i="2"/>
  <c r="C71" i="2" s="1"/>
  <c r="C79" i="2" s="1"/>
  <c r="C87" i="2" s="1"/>
  <c r="C95" i="2" s="1"/>
  <c r="C103" i="2" s="1"/>
  <c r="M11" i="2"/>
  <c r="M15" i="2" s="1"/>
  <c r="M13" i="2"/>
  <c r="M21" i="2" s="1"/>
  <c r="M29" i="2" s="1"/>
  <c r="M37" i="2" s="1"/>
  <c r="M45" i="2" s="1"/>
  <c r="M53" i="2" s="1"/>
  <c r="M61" i="2" s="1"/>
  <c r="M69" i="2" s="1"/>
  <c r="M77" i="2" s="1"/>
  <c r="M85" i="2" s="1"/>
  <c r="M93" i="2" s="1"/>
  <c r="M101" i="2" s="1"/>
  <c r="M10" i="2"/>
  <c r="M14" i="2" s="1"/>
  <c r="M22" i="2" s="1"/>
  <c r="G78" i="2"/>
  <c r="G86" i="2" s="1"/>
  <c r="G94" i="2" s="1"/>
  <c r="G102" i="2" s="1"/>
  <c r="M90" i="2"/>
  <c r="M91" i="2"/>
  <c r="M50" i="2"/>
  <c r="M51" i="2"/>
  <c r="Q51" i="2"/>
  <c r="Q50" i="2"/>
  <c r="I50" i="2"/>
  <c r="I51" i="2"/>
  <c r="T49" i="2"/>
  <c r="M43" i="2"/>
  <c r="M42" i="2"/>
  <c r="L71" i="2"/>
  <c r="L79" i="2" s="1"/>
  <c r="L87" i="2" s="1"/>
  <c r="L95" i="2" s="1"/>
  <c r="L103" i="2" s="1"/>
  <c r="Q11" i="2"/>
  <c r="Q15" i="2" s="1"/>
  <c r="Q23" i="2" s="1"/>
  <c r="Q31" i="2" s="1"/>
  <c r="Q39" i="2" s="1"/>
  <c r="Q47" i="2" s="1"/>
  <c r="Q55" i="2" s="1"/>
  <c r="Q63" i="2" s="1"/>
  <c r="Q71" i="2" s="1"/>
  <c r="Q79" i="2" s="1"/>
  <c r="Q87" i="2" s="1"/>
  <c r="Q95" i="2" s="1"/>
  <c r="Q103" i="2" s="1"/>
  <c r="Q13" i="2"/>
  <c r="Q21" i="2" s="1"/>
  <c r="Q29" i="2" s="1"/>
  <c r="Q37" i="2" s="1"/>
  <c r="Q45" i="2" s="1"/>
  <c r="Q53" i="2" s="1"/>
  <c r="Q61" i="2" s="1"/>
  <c r="Q69" i="2" s="1"/>
  <c r="Q77" i="2" s="1"/>
  <c r="Q85" i="2" s="1"/>
  <c r="Q93" i="2" s="1"/>
  <c r="Q101" i="2" s="1"/>
  <c r="Q10" i="2"/>
  <c r="Q14" i="2" s="1"/>
  <c r="Q22" i="2" s="1"/>
  <c r="Q30" i="2" s="1"/>
  <c r="Q38" i="2" s="1"/>
  <c r="Q46" i="2" s="1"/>
  <c r="Q54" i="2" s="1"/>
  <c r="Q62" i="2" s="1"/>
  <c r="I10" i="2"/>
  <c r="I14" i="2" s="1"/>
  <c r="I13" i="2"/>
  <c r="I21" i="2" s="1"/>
  <c r="I29" i="2" s="1"/>
  <c r="I37" i="2" s="1"/>
  <c r="I45" i="2" s="1"/>
  <c r="I53" i="2" s="1"/>
  <c r="I61" i="2" s="1"/>
  <c r="I69" i="2" s="1"/>
  <c r="I77" i="2" s="1"/>
  <c r="I85" i="2" s="1"/>
  <c r="I93" i="2" s="1"/>
  <c r="I101" i="2" s="1"/>
  <c r="I11" i="2"/>
  <c r="I15" i="2" s="1"/>
  <c r="T9" i="2"/>
  <c r="R47" i="2"/>
  <c r="R55" i="2" s="1"/>
  <c r="R63" i="2" s="1"/>
  <c r="R71" i="2" s="1"/>
  <c r="R79" i="2" s="1"/>
  <c r="R87" i="2" s="1"/>
  <c r="R95" i="2" s="1"/>
  <c r="R103" i="2" s="1"/>
  <c r="H86" i="2"/>
  <c r="H94" i="2" s="1"/>
  <c r="H102" i="2" s="1"/>
  <c r="I35" i="2"/>
  <c r="T33" i="2"/>
  <c r="I34" i="2"/>
  <c r="T99" i="2"/>
  <c r="T98" i="2"/>
  <c r="I90" i="2"/>
  <c r="T89" i="2"/>
  <c r="I91" i="2"/>
  <c r="G31" i="2"/>
  <c r="G39" i="2" s="1"/>
  <c r="G47" i="2" s="1"/>
  <c r="G55" i="2" s="1"/>
  <c r="G63" i="2" s="1"/>
  <c r="G71" i="2" s="1"/>
  <c r="G79" i="2" s="1"/>
  <c r="G87" i="2" s="1"/>
  <c r="G95" i="2" s="1"/>
  <c r="G103" i="2" s="1"/>
  <c r="I18" i="2"/>
  <c r="I19" i="2"/>
  <c r="T17" i="2"/>
  <c r="C30" i="2"/>
  <c r="C38" i="2" s="1"/>
  <c r="C46" i="2" s="1"/>
  <c r="C54" i="2" s="1"/>
  <c r="C62" i="2" s="1"/>
  <c r="C70" i="2" s="1"/>
  <c r="C78" i="2" s="1"/>
  <c r="C86" i="2" s="1"/>
  <c r="C94" i="2" s="1"/>
  <c r="C102" i="2" s="1"/>
  <c r="T99" i="1"/>
  <c r="T98" i="1"/>
  <c r="M19" i="1"/>
  <c r="M23" i="1" s="1"/>
  <c r="M18" i="1"/>
  <c r="M22" i="1" s="1"/>
  <c r="T15" i="1"/>
  <c r="K87" i="1"/>
  <c r="K95" i="1" s="1"/>
  <c r="K103" i="1" s="1"/>
  <c r="M67" i="1"/>
  <c r="T65" i="1"/>
  <c r="M66" i="1"/>
  <c r="T81" i="1"/>
  <c r="M82" i="1"/>
  <c r="M83" i="1"/>
  <c r="I102" i="1"/>
  <c r="T42" i="1"/>
  <c r="T43" i="1"/>
  <c r="T25" i="1"/>
  <c r="M26" i="1"/>
  <c r="M27" i="1"/>
  <c r="Q30" i="1"/>
  <c r="Q38" i="1" s="1"/>
  <c r="Q46" i="1" s="1"/>
  <c r="Q54" i="1" s="1"/>
  <c r="Q62" i="1" s="1"/>
  <c r="Q70" i="1" s="1"/>
  <c r="Q78" i="1" s="1"/>
  <c r="Q86" i="1" s="1"/>
  <c r="Q94" i="1" s="1"/>
  <c r="Q102" i="1" s="1"/>
  <c r="M98" i="1"/>
  <c r="M99" i="1"/>
  <c r="T17" i="1"/>
  <c r="T21" i="1" s="1"/>
  <c r="M21" i="1"/>
  <c r="M29" i="1" s="1"/>
  <c r="M37" i="1" s="1"/>
  <c r="M45" i="1" s="1"/>
  <c r="M53" i="1" s="1"/>
  <c r="M61" i="1" s="1"/>
  <c r="M69" i="1" s="1"/>
  <c r="M77" i="1" s="1"/>
  <c r="M85" i="1" s="1"/>
  <c r="M93" i="1" s="1"/>
  <c r="M101" i="1" s="1"/>
  <c r="M91" i="1"/>
  <c r="T89" i="1"/>
  <c r="M90" i="1"/>
  <c r="M43" i="1"/>
  <c r="M42" i="1"/>
  <c r="T59" i="1"/>
  <c r="T58" i="1"/>
  <c r="M34" i="1"/>
  <c r="M35" i="1"/>
  <c r="T33" i="1"/>
  <c r="T74" i="1" l="1"/>
  <c r="M30" i="1"/>
  <c r="M38" i="1" s="1"/>
  <c r="M46" i="1" s="1"/>
  <c r="M54" i="1" s="1"/>
  <c r="M62" i="1" s="1"/>
  <c r="M70" i="1" s="1"/>
  <c r="M78" i="1" s="1"/>
  <c r="M86" i="1" s="1"/>
  <c r="M94" i="1" s="1"/>
  <c r="M102" i="1" s="1"/>
  <c r="M31" i="1"/>
  <c r="T50" i="1"/>
  <c r="Q70" i="2"/>
  <c r="Q78" i="2" s="1"/>
  <c r="Q86" i="2" s="1"/>
  <c r="Q94" i="2" s="1"/>
  <c r="Q102" i="2" s="1"/>
  <c r="I23" i="2"/>
  <c r="I31" i="2" s="1"/>
  <c r="M30" i="2"/>
  <c r="M38" i="2" s="1"/>
  <c r="M46" i="2" s="1"/>
  <c r="M54" i="2" s="1"/>
  <c r="M62" i="2" s="1"/>
  <c r="M70" i="2" s="1"/>
  <c r="M78" i="2" s="1"/>
  <c r="M86" i="2" s="1"/>
  <c r="M94" i="2" s="1"/>
  <c r="M102" i="2" s="1"/>
  <c r="T90" i="2"/>
  <c r="T91" i="2"/>
  <c r="I22" i="2"/>
  <c r="I30" i="2" s="1"/>
  <c r="I38" i="2" s="1"/>
  <c r="I46" i="2" s="1"/>
  <c r="I54" i="2" s="1"/>
  <c r="I62" i="2" s="1"/>
  <c r="I70" i="2" s="1"/>
  <c r="I78" i="2" s="1"/>
  <c r="I86" i="2" s="1"/>
  <c r="I94" i="2" s="1"/>
  <c r="I102" i="2" s="1"/>
  <c r="T43" i="2"/>
  <c r="T42" i="2"/>
  <c r="T34" i="2"/>
  <c r="T35" i="2"/>
  <c r="T10" i="2"/>
  <c r="T14" i="2" s="1"/>
  <c r="T13" i="2"/>
  <c r="T21" i="2" s="1"/>
  <c r="T29" i="2" s="1"/>
  <c r="T37" i="2" s="1"/>
  <c r="T45" i="2" s="1"/>
  <c r="T53" i="2" s="1"/>
  <c r="T61" i="2" s="1"/>
  <c r="T69" i="2" s="1"/>
  <c r="T77" i="2" s="1"/>
  <c r="T85" i="2" s="1"/>
  <c r="T93" i="2" s="1"/>
  <c r="T101" i="2" s="1"/>
  <c r="T11" i="2"/>
  <c r="T27" i="2"/>
  <c r="T26" i="2"/>
  <c r="T66" i="2"/>
  <c r="T67" i="2"/>
  <c r="I39" i="2"/>
  <c r="I47" i="2" s="1"/>
  <c r="I55" i="2" s="1"/>
  <c r="I63" i="2" s="1"/>
  <c r="I71" i="2" s="1"/>
  <c r="I79" i="2" s="1"/>
  <c r="I87" i="2" s="1"/>
  <c r="I95" i="2" s="1"/>
  <c r="I103" i="2" s="1"/>
  <c r="T18" i="2"/>
  <c r="T19" i="2"/>
  <c r="T50" i="2"/>
  <c r="T51" i="2"/>
  <c r="M23" i="2"/>
  <c r="M31" i="2" s="1"/>
  <c r="M39" i="2" s="1"/>
  <c r="M47" i="2" s="1"/>
  <c r="M55" i="2" s="1"/>
  <c r="M63" i="2" s="1"/>
  <c r="M71" i="2" s="1"/>
  <c r="M79" i="2" s="1"/>
  <c r="M87" i="2" s="1"/>
  <c r="M95" i="2" s="1"/>
  <c r="M103" i="2" s="1"/>
  <c r="T82" i="2"/>
  <c r="T83" i="2"/>
  <c r="T74" i="2"/>
  <c r="T75" i="2"/>
  <c r="T27" i="1"/>
  <c r="T26" i="1"/>
  <c r="T19" i="1"/>
  <c r="T18" i="1"/>
  <c r="T22" i="1" s="1"/>
  <c r="T34" i="1"/>
  <c r="T35" i="1"/>
  <c r="T91" i="1"/>
  <c r="T90" i="1"/>
  <c r="T29" i="1"/>
  <c r="T37" i="1" s="1"/>
  <c r="T45" i="1" s="1"/>
  <c r="T53" i="1" s="1"/>
  <c r="T61" i="1" s="1"/>
  <c r="T69" i="1" s="1"/>
  <c r="T77" i="1" s="1"/>
  <c r="T85" i="1" s="1"/>
  <c r="T93" i="1" s="1"/>
  <c r="T101" i="1" s="1"/>
  <c r="T67" i="1"/>
  <c r="T66" i="1"/>
  <c r="M39" i="1"/>
  <c r="M47" i="1" s="1"/>
  <c r="M55" i="1" s="1"/>
  <c r="M63" i="1" s="1"/>
  <c r="M71" i="1" s="1"/>
  <c r="M79" i="1" s="1"/>
  <c r="M87" i="1" s="1"/>
  <c r="M95" i="1" s="1"/>
  <c r="M103" i="1" s="1"/>
  <c r="T82" i="1"/>
  <c r="T83" i="1"/>
  <c r="T22" i="2" l="1"/>
  <c r="T30" i="2" s="1"/>
  <c r="T38" i="2" s="1"/>
  <c r="T46" i="2" s="1"/>
  <c r="T54" i="2" s="1"/>
  <c r="T62" i="2" s="1"/>
  <c r="T70" i="2" s="1"/>
  <c r="T78" i="2" s="1"/>
  <c r="T86" i="2" s="1"/>
  <c r="T94" i="2" s="1"/>
  <c r="T102" i="2" s="1"/>
  <c r="T15" i="2"/>
  <c r="T23" i="2" s="1"/>
  <c r="T31" i="2" s="1"/>
  <c r="T39" i="2" s="1"/>
  <c r="T47" i="2" s="1"/>
  <c r="T55" i="2" s="1"/>
  <c r="T63" i="2" s="1"/>
  <c r="T71" i="2" s="1"/>
  <c r="T79" i="2" s="1"/>
  <c r="T87" i="2" s="1"/>
  <c r="T95" i="2" s="1"/>
  <c r="T103" i="2" s="1"/>
  <c r="T30" i="1"/>
  <c r="T38" i="1" s="1"/>
  <c r="T46" i="1" s="1"/>
  <c r="T54" i="1" s="1"/>
  <c r="T62" i="1" s="1"/>
  <c r="T70" i="1" s="1"/>
  <c r="T78" i="1" s="1"/>
  <c r="T86" i="1" s="1"/>
  <c r="T94" i="1" s="1"/>
  <c r="T102" i="1" s="1"/>
  <c r="T23" i="1"/>
  <c r="T31" i="1" s="1"/>
  <c r="T39" i="1" s="1"/>
  <c r="T47" i="1" s="1"/>
  <c r="T55" i="1" s="1"/>
  <c r="T63" i="1" s="1"/>
  <c r="T71" i="1" s="1"/>
  <c r="T79" i="1" s="1"/>
  <c r="T87" i="1" s="1"/>
  <c r="T95" i="1" s="1"/>
  <c r="T103" i="1" s="1"/>
</calcChain>
</file>

<file path=xl/sharedStrings.xml><?xml version="1.0" encoding="utf-8"?>
<sst xmlns="http://schemas.openxmlformats.org/spreadsheetml/2006/main" count="287" uniqueCount="65">
  <si>
    <t xml:space="preserve">California American Water </t>
  </si>
  <si>
    <t>Monthly System Delivery</t>
  </si>
  <si>
    <t>Year to Date 2013</t>
  </si>
  <si>
    <t xml:space="preserve"> </t>
  </si>
  <si>
    <t xml:space="preserve">BIRP </t>
  </si>
  <si>
    <t>Upper CV</t>
  </si>
  <si>
    <t>Seaside</t>
  </si>
  <si>
    <t>Sand City</t>
  </si>
  <si>
    <t>ASR</t>
  </si>
  <si>
    <t>Mtry to RR</t>
  </si>
  <si>
    <t>CV-SS-SCD</t>
  </si>
  <si>
    <t>Ryan Ranch</t>
  </si>
  <si>
    <t>Hidden Hills</t>
  </si>
  <si>
    <t>HH to Toro</t>
  </si>
  <si>
    <t>Toro to HH</t>
  </si>
  <si>
    <t>Bishop</t>
  </si>
  <si>
    <t>Toro</t>
  </si>
  <si>
    <t xml:space="preserve">NET SYSTEM </t>
  </si>
  <si>
    <t>Month</t>
  </si>
  <si>
    <t>Plant Effluent</t>
  </si>
  <si>
    <t>Wells</t>
  </si>
  <si>
    <t>Desal</t>
  </si>
  <si>
    <t>Injection (-)</t>
  </si>
  <si>
    <t>Transfer (-)</t>
  </si>
  <si>
    <t>Net System Del.</t>
  </si>
  <si>
    <t>Blow-Off (-)</t>
  </si>
  <si>
    <t>Transfer (+)</t>
  </si>
  <si>
    <t>System Delivery</t>
  </si>
  <si>
    <t>Well #3</t>
  </si>
  <si>
    <t>DELIVERY</t>
  </si>
  <si>
    <t>01/13</t>
  </si>
  <si>
    <t>CF</t>
  </si>
  <si>
    <t>1000 G</t>
  </si>
  <si>
    <t>AF</t>
  </si>
  <si>
    <t>Y-T-D</t>
  </si>
  <si>
    <t>02/13</t>
  </si>
  <si>
    <t>03/13</t>
  </si>
  <si>
    <t>04/13</t>
  </si>
  <si>
    <t>05/13</t>
  </si>
  <si>
    <t>06/13</t>
  </si>
  <si>
    <t>07/13</t>
  </si>
  <si>
    <t>08/13</t>
  </si>
  <si>
    <t>09/13</t>
  </si>
  <si>
    <t>10/13</t>
  </si>
  <si>
    <t>11/13</t>
  </si>
  <si>
    <t>12/13</t>
  </si>
  <si>
    <t>Purchased Water</t>
  </si>
  <si>
    <t>Footnotes:</t>
  </si>
  <si>
    <t>Year to Date 2014</t>
  </si>
  <si>
    <t>Net System</t>
  </si>
  <si>
    <t>Delivery</t>
  </si>
  <si>
    <t>01/14</t>
  </si>
  <si>
    <t>02/14</t>
  </si>
  <si>
    <t>03/14</t>
  </si>
  <si>
    <t>04/14</t>
  </si>
  <si>
    <t>05/14</t>
  </si>
  <si>
    <t>06/14</t>
  </si>
  <si>
    <t>07/14</t>
  </si>
  <si>
    <t>08/14</t>
  </si>
  <si>
    <t>09/14</t>
  </si>
  <si>
    <t>10/14</t>
  </si>
  <si>
    <t>11/14</t>
  </si>
  <si>
    <t>12/14</t>
  </si>
  <si>
    <t>Seaside Wells: Total Well Production - Luzern Filter Backwash</t>
  </si>
  <si>
    <t>Monterey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</si>
</sst>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###,000"/>
  </numFmts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name val="Arial"/>
      <family val="2"/>
    </font>
    <font>
      <b/>
      <sz val="7"/>
      <color indexed="12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6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double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13" fillId="0" borderId="48" applyNumberFormat="0" applyFont="0" applyFill="0" applyAlignment="0" applyProtection="0"/>
    <xf numFmtId="165" fontId="14" fillId="0" borderId="49" applyNumberFormat="0" applyProtection="0">
      <alignment horizontal="right" vertical="center"/>
    </xf>
    <xf numFmtId="165" fontId="15" fillId="0" borderId="50" applyNumberFormat="0" applyProtection="0">
      <alignment horizontal="right" vertical="center"/>
    </xf>
    <xf numFmtId="0" fontId="15" fillId="7" borderId="48" applyNumberFormat="0" applyAlignment="0" applyProtection="0">
      <alignment horizontal="left" vertical="center" indent="1"/>
    </xf>
    <xf numFmtId="0" fontId="16" fillId="8" borderId="50" applyNumberFormat="0" applyAlignment="0" applyProtection="0">
      <alignment horizontal="left" vertical="center" indent="1"/>
    </xf>
    <xf numFmtId="0" fontId="16" fillId="8" borderId="50" applyNumberFormat="0" applyAlignment="0" applyProtection="0">
      <alignment horizontal="left" vertical="center" indent="1"/>
    </xf>
    <xf numFmtId="0" fontId="17" fillId="0" borderId="51" applyNumberFormat="0" applyFill="0" applyBorder="0" applyAlignment="0" applyProtection="0"/>
    <xf numFmtId="165" fontId="18" fillId="9" borderId="52" applyNumberFormat="0" applyBorder="0" applyAlignment="0" applyProtection="0">
      <alignment horizontal="right" vertical="center" indent="1"/>
    </xf>
    <xf numFmtId="165" fontId="19" fillId="10" borderId="52" applyNumberFormat="0" applyBorder="0" applyAlignment="0" applyProtection="0">
      <alignment horizontal="right" vertical="center" indent="1"/>
    </xf>
    <xf numFmtId="165" fontId="19" fillId="11" borderId="52" applyNumberFormat="0" applyBorder="0" applyAlignment="0" applyProtection="0">
      <alignment horizontal="right" vertical="center" indent="1"/>
    </xf>
    <xf numFmtId="165" fontId="20" fillId="12" borderId="52" applyNumberFormat="0" applyBorder="0" applyAlignment="0" applyProtection="0">
      <alignment horizontal="right" vertical="center" indent="1"/>
    </xf>
    <xf numFmtId="165" fontId="20" fillId="13" borderId="52" applyNumberFormat="0" applyBorder="0" applyAlignment="0" applyProtection="0">
      <alignment horizontal="right" vertical="center" indent="1"/>
    </xf>
    <xf numFmtId="165" fontId="20" fillId="14" borderId="52" applyNumberFormat="0" applyBorder="0" applyAlignment="0" applyProtection="0">
      <alignment horizontal="right" vertical="center" indent="1"/>
    </xf>
    <xf numFmtId="165" fontId="21" fillId="15" borderId="52" applyNumberFormat="0" applyBorder="0" applyAlignment="0" applyProtection="0">
      <alignment horizontal="right" vertical="center" indent="1"/>
    </xf>
    <xf numFmtId="165" fontId="21" fillId="16" borderId="52" applyNumberFormat="0" applyBorder="0" applyAlignment="0" applyProtection="0">
      <alignment horizontal="right" vertical="center" indent="1"/>
    </xf>
    <xf numFmtId="165" fontId="21" fillId="17" borderId="52" applyNumberFormat="0" applyBorder="0" applyAlignment="0" applyProtection="0">
      <alignment horizontal="right" vertical="center" indent="1"/>
    </xf>
    <xf numFmtId="0" fontId="16" fillId="18" borderId="48" applyNumberFormat="0" applyAlignment="0" applyProtection="0">
      <alignment horizontal="left" vertical="center" indent="1"/>
    </xf>
    <xf numFmtId="0" fontId="16" fillId="19" borderId="48" applyNumberFormat="0" applyAlignment="0" applyProtection="0">
      <alignment horizontal="left" vertical="center" indent="1"/>
    </xf>
    <xf numFmtId="0" fontId="16" fillId="20" borderId="48" applyNumberFormat="0" applyAlignment="0" applyProtection="0">
      <alignment horizontal="left" vertical="center" indent="1"/>
    </xf>
    <xf numFmtId="0" fontId="16" fillId="21" borderId="48" applyNumberFormat="0" applyAlignment="0" applyProtection="0">
      <alignment horizontal="left" vertical="center" indent="1"/>
    </xf>
    <xf numFmtId="0" fontId="16" fillId="22" borderId="50" applyNumberFormat="0" applyAlignment="0" applyProtection="0">
      <alignment horizontal="left" vertical="center" indent="1"/>
    </xf>
    <xf numFmtId="165" fontId="14" fillId="21" borderId="49" applyNumberFormat="0" applyBorder="0" applyProtection="0">
      <alignment horizontal="right" vertical="center"/>
    </xf>
    <xf numFmtId="165" fontId="15" fillId="21" borderId="50" applyNumberFormat="0" applyBorder="0" applyProtection="0">
      <alignment horizontal="right" vertical="center"/>
    </xf>
    <xf numFmtId="165" fontId="14" fillId="23" borderId="48" applyNumberFormat="0" applyAlignment="0" applyProtection="0">
      <alignment horizontal="left" vertical="center" indent="1"/>
    </xf>
    <xf numFmtId="0" fontId="15" fillId="7" borderId="50" applyNumberFormat="0" applyAlignment="0" applyProtection="0">
      <alignment horizontal="left" vertical="center" indent="1"/>
    </xf>
    <xf numFmtId="0" fontId="16" fillId="22" borderId="50" applyNumberFormat="0" applyAlignment="0" applyProtection="0">
      <alignment horizontal="left" vertical="center" indent="1"/>
    </xf>
    <xf numFmtId="165" fontId="15" fillId="22" borderId="50" applyNumberFormat="0" applyProtection="0">
      <alignment horizontal="right" vertical="center"/>
    </xf>
  </cellStyleXfs>
  <cellXfs count="235">
    <xf numFmtId="0" fontId="0" fillId="0" borderId="0" xfId="0"/>
    <xf numFmtId="0" fontId="1" fillId="0" borderId="0" xfId="1"/>
    <xf numFmtId="0" fontId="2" fillId="0" borderId="0" xfId="1" applyNumberFormat="1" applyFont="1" applyAlignment="1" applyProtection="1">
      <protection locked="0"/>
    </xf>
    <xf numFmtId="0" fontId="1" fillId="0" borderId="0" xfId="1" applyAlignment="1"/>
    <xf numFmtId="0" fontId="1" fillId="0" borderId="0" xfId="1" applyFont="1" applyFill="1" applyAlignment="1">
      <alignment horizontal="center"/>
    </xf>
    <xf numFmtId="0" fontId="1" fillId="0" borderId="0" xfId="1" applyNumberFormat="1"/>
    <xf numFmtId="0" fontId="1" fillId="0" borderId="0" xfId="1" applyNumberFormat="1" applyFont="1" applyAlignment="1" applyProtection="1">
      <protection locked="0"/>
    </xf>
    <xf numFmtId="0" fontId="2" fillId="0" borderId="0" xfId="1" applyFont="1" applyFill="1" applyAlignment="1">
      <alignment horizontal="center"/>
    </xf>
    <xf numFmtId="1" fontId="3" fillId="0" borderId="0" xfId="1" applyNumberFormat="1" applyFont="1" applyFill="1" applyBorder="1" applyAlignment="1"/>
    <xf numFmtId="0" fontId="3" fillId="0" borderId="0" xfId="1" applyNumberFormat="1" applyFont="1" applyAlignment="1" applyProtection="1">
      <protection locked="0"/>
    </xf>
    <xf numFmtId="0" fontId="1" fillId="0" borderId="1" xfId="1" applyNumberFormat="1" applyFont="1" applyBorder="1" applyAlignment="1"/>
    <xf numFmtId="0" fontId="2" fillId="0" borderId="1" xfId="1" applyNumberFormat="1" applyFont="1" applyBorder="1" applyAlignment="1" applyProtection="1">
      <protection locked="0"/>
    </xf>
    <xf numFmtId="0" fontId="4" fillId="2" borderId="2" xfId="1" applyFont="1" applyFill="1" applyBorder="1" applyAlignment="1"/>
    <xf numFmtId="0" fontId="4" fillId="2" borderId="0" xfId="1" applyFont="1" applyFill="1" applyBorder="1" applyAlignment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13" xfId="1" applyFont="1" applyFill="1" applyBorder="1" applyAlignment="1"/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9" xfId="1" applyFont="1" applyFill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1" fillId="0" borderId="0" xfId="1" applyNumberFormat="1" applyFont="1" applyBorder="1" applyAlignment="1" applyProtection="1">
      <protection locked="0"/>
    </xf>
    <xf numFmtId="0" fontId="4" fillId="0" borderId="2" xfId="1" applyFont="1" applyBorder="1" applyAlignment="1">
      <alignment horizontal="center"/>
    </xf>
    <xf numFmtId="0" fontId="4" fillId="0" borderId="0" xfId="1" applyFont="1" applyBorder="1" applyAlignment="1"/>
    <xf numFmtId="0" fontId="5" fillId="0" borderId="24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3" fontId="1" fillId="0" borderId="4" xfId="1" applyNumberFormat="1" applyFont="1" applyFill="1" applyBorder="1" applyAlignment="1"/>
    <xf numFmtId="3" fontId="1" fillId="3" borderId="5" xfId="1" applyNumberFormat="1" applyFont="1" applyFill="1" applyBorder="1" applyAlignment="1"/>
    <xf numFmtId="3" fontId="1" fillId="0" borderId="6" xfId="1" applyNumberFormat="1" applyFont="1" applyFill="1" applyBorder="1" applyAlignment="1"/>
    <xf numFmtId="3" fontId="1" fillId="3" borderId="26" xfId="1" applyNumberFormat="1" applyFont="1" applyFill="1" applyBorder="1" applyAlignment="1"/>
    <xf numFmtId="3" fontId="1" fillId="3" borderId="27" xfId="1" applyNumberFormat="1" applyFont="1" applyFill="1" applyBorder="1" applyAlignment="1"/>
    <xf numFmtId="3" fontId="1" fillId="3" borderId="28" xfId="1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3" borderId="8" xfId="1" applyNumberFormat="1" applyFont="1" applyFill="1" applyBorder="1" applyAlignment="1"/>
    <xf numFmtId="3" fontId="1" fillId="3" borderId="29" xfId="1" applyNumberFormat="1" applyFont="1" applyFill="1" applyBorder="1" applyAlignment="1"/>
    <xf numFmtId="3" fontId="1" fillId="0" borderId="30" xfId="1" applyNumberFormat="1" applyFont="1" applyFill="1" applyBorder="1" applyAlignment="1"/>
    <xf numFmtId="3" fontId="1" fillId="0" borderId="31" xfId="1" applyNumberFormat="1" applyFont="1" applyFill="1" applyBorder="1" applyAlignment="1"/>
    <xf numFmtId="0" fontId="4" fillId="0" borderId="32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2" xfId="1" quotePrefix="1" applyFont="1" applyFill="1" applyBorder="1" applyAlignment="1">
      <alignment horizontal="center"/>
    </xf>
    <xf numFmtId="0" fontId="4" fillId="0" borderId="0" xfId="1" applyFont="1" applyFill="1" applyBorder="1" applyAlignment="1"/>
    <xf numFmtId="3" fontId="1" fillId="0" borderId="24" xfId="1" applyNumberFormat="1" applyFont="1" applyFill="1" applyBorder="1" applyAlignment="1"/>
    <xf numFmtId="3" fontId="1" fillId="0" borderId="25" xfId="1" applyNumberFormat="1" applyFont="1" applyFill="1" applyBorder="1" applyAlignment="1"/>
    <xf numFmtId="3" fontId="1" fillId="3" borderId="0" xfId="1" applyNumberFormat="1" applyFont="1" applyFill="1" applyBorder="1" applyAlignment="1"/>
    <xf numFmtId="3" fontId="1" fillId="0" borderId="33" xfId="1" applyNumberFormat="1" applyFont="1" applyFill="1" applyBorder="1" applyAlignment="1"/>
    <xf numFmtId="3" fontId="1" fillId="3" borderId="24" xfId="1" applyNumberFormat="1" applyFont="1" applyFill="1" applyBorder="1" applyAlignment="1"/>
    <xf numFmtId="3" fontId="1" fillId="3" borderId="25" xfId="1" applyNumberFormat="1" applyFont="1" applyFill="1" applyBorder="1" applyAlignment="1"/>
    <xf numFmtId="3" fontId="1" fillId="3" borderId="34" xfId="1" applyNumberFormat="1" applyFont="1" applyFill="1" applyBorder="1" applyAlignment="1"/>
    <xf numFmtId="3" fontId="1" fillId="3" borderId="35" xfId="1" applyNumberFormat="1" applyFont="1" applyFill="1" applyBorder="1" applyAlignment="1"/>
    <xf numFmtId="3" fontId="1" fillId="0" borderId="32" xfId="1" applyNumberFormat="1" applyFont="1" applyFill="1" applyBorder="1" applyAlignment="1"/>
    <xf numFmtId="0" fontId="4" fillId="0" borderId="0" xfId="1" quotePrefix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0" xfId="1" applyFont="1" applyFill="1" applyAlignment="1"/>
    <xf numFmtId="4" fontId="1" fillId="0" borderId="24" xfId="1" applyNumberFormat="1" applyFont="1" applyFill="1" applyBorder="1" applyAlignment="1"/>
    <xf numFmtId="4" fontId="1" fillId="0" borderId="25" xfId="1" applyNumberFormat="1" applyFont="1" applyFill="1" applyBorder="1" applyAlignment="1"/>
    <xf numFmtId="4" fontId="1" fillId="3" borderId="0" xfId="1" applyNumberFormat="1" applyFont="1" applyFill="1" applyBorder="1" applyAlignment="1"/>
    <xf numFmtId="4" fontId="1" fillId="0" borderId="33" xfId="1" applyNumberFormat="1" applyFont="1" applyFill="1" applyBorder="1" applyAlignment="1"/>
    <xf numFmtId="4" fontId="1" fillId="3" borderId="24" xfId="1" applyNumberFormat="1" applyFont="1" applyFill="1" applyBorder="1" applyAlignment="1"/>
    <xf numFmtId="4" fontId="1" fillId="3" borderId="25" xfId="1" applyNumberFormat="1" applyFont="1" applyFill="1" applyBorder="1" applyAlignment="1"/>
    <xf numFmtId="4" fontId="1" fillId="3" borderId="34" xfId="1" applyNumberFormat="1" applyFont="1" applyFill="1" applyBorder="1" applyAlignment="1"/>
    <xf numFmtId="4" fontId="1" fillId="0" borderId="0" xfId="1" applyNumberFormat="1" applyFont="1" applyFill="1" applyBorder="1" applyAlignment="1"/>
    <xf numFmtId="4" fontId="1" fillId="3" borderId="8" xfId="1" applyNumberFormat="1" applyFont="1" applyFill="1" applyBorder="1" applyAlignment="1"/>
    <xf numFmtId="4" fontId="1" fillId="3" borderId="35" xfId="1" applyNumberFormat="1" applyFont="1" applyFill="1" applyBorder="1" applyAlignment="1"/>
    <xf numFmtId="4" fontId="1" fillId="0" borderId="32" xfId="1" applyNumberFormat="1" applyFont="1" applyFill="1" applyBorder="1" applyAlignment="1"/>
    <xf numFmtId="4" fontId="1" fillId="0" borderId="31" xfId="1" applyNumberFormat="1" applyFont="1" applyFill="1" applyBorder="1" applyAlignment="1"/>
    <xf numFmtId="0" fontId="4" fillId="0" borderId="2" xfId="1" applyFont="1" applyBorder="1" applyAlignment="1"/>
    <xf numFmtId="0" fontId="4" fillId="0" borderId="0" xfId="1" applyFont="1" applyAlignment="1"/>
    <xf numFmtId="0" fontId="1" fillId="0" borderId="24" xfId="1" applyFont="1" applyBorder="1" applyAlignment="1"/>
    <xf numFmtId="0" fontId="1" fillId="0" borderId="25" xfId="1" applyFont="1" applyBorder="1" applyAlignment="1"/>
    <xf numFmtId="0" fontId="1" fillId="3" borderId="0" xfId="1" applyFont="1" applyFill="1" applyBorder="1" applyAlignment="1"/>
    <xf numFmtId="0" fontId="1" fillId="0" borderId="33" xfId="1" applyFont="1" applyBorder="1" applyAlignment="1"/>
    <xf numFmtId="0" fontId="1" fillId="3" borderId="24" xfId="1" applyFont="1" applyFill="1" applyBorder="1" applyAlignment="1"/>
    <xf numFmtId="0" fontId="1" fillId="3" borderId="25" xfId="1" applyFont="1" applyFill="1" applyBorder="1" applyAlignment="1"/>
    <xf numFmtId="0" fontId="1" fillId="3" borderId="34" xfId="1" applyFont="1" applyFill="1" applyBorder="1" applyAlignment="1"/>
    <xf numFmtId="0" fontId="1" fillId="0" borderId="0" xfId="1" applyFont="1" applyBorder="1" applyAlignment="1"/>
    <xf numFmtId="0" fontId="1" fillId="3" borderId="8" xfId="1" applyFont="1" applyFill="1" applyBorder="1" applyAlignment="1"/>
    <xf numFmtId="0" fontId="1" fillId="3" borderId="35" xfId="1" applyFont="1" applyFill="1" applyBorder="1" applyAlignment="1"/>
    <xf numFmtId="0" fontId="1" fillId="0" borderId="32" xfId="1" applyFont="1" applyFill="1" applyBorder="1" applyAlignment="1"/>
    <xf numFmtId="0" fontId="1" fillId="0" borderId="31" xfId="1" applyFont="1" applyFill="1" applyBorder="1" applyAlignment="1"/>
    <xf numFmtId="3" fontId="4" fillId="0" borderId="0" xfId="1" applyNumberFormat="1" applyFont="1" applyBorder="1" applyAlignment="1"/>
    <xf numFmtId="0" fontId="4" fillId="0" borderId="0" xfId="1" applyNumberFormat="1" applyFont="1" applyAlignment="1" applyProtection="1">
      <protection locked="0"/>
    </xf>
    <xf numFmtId="3" fontId="1" fillId="0" borderId="24" xfId="1" applyNumberFormat="1" applyFont="1" applyBorder="1" applyAlignment="1"/>
    <xf numFmtId="3" fontId="1" fillId="0" borderId="25" xfId="1" applyNumberFormat="1" applyFont="1" applyBorder="1" applyAlignment="1"/>
    <xf numFmtId="3" fontId="1" fillId="0" borderId="33" xfId="1" applyNumberFormat="1" applyFont="1" applyBorder="1" applyAlignment="1"/>
    <xf numFmtId="3" fontId="1" fillId="0" borderId="0" xfId="1" applyNumberFormat="1" applyFont="1" applyBorder="1" applyAlignment="1"/>
    <xf numFmtId="0" fontId="4" fillId="0" borderId="36" xfId="1" applyFont="1" applyBorder="1" applyAlignment="1"/>
    <xf numFmtId="0" fontId="4" fillId="0" borderId="37" xfId="1" applyFont="1" applyBorder="1" applyAlignment="1"/>
    <xf numFmtId="4" fontId="1" fillId="0" borderId="38" xfId="1" applyNumberFormat="1" applyFont="1" applyBorder="1" applyAlignment="1"/>
    <xf numFmtId="4" fontId="1" fillId="0" borderId="39" xfId="1" applyNumberFormat="1" applyFont="1" applyBorder="1" applyAlignment="1"/>
    <xf numFmtId="4" fontId="1" fillId="3" borderId="37" xfId="1" applyNumberFormat="1" applyFont="1" applyFill="1" applyBorder="1" applyAlignment="1"/>
    <xf numFmtId="4" fontId="1" fillId="0" borderId="40" xfId="1" applyNumberFormat="1" applyFont="1" applyBorder="1" applyAlignment="1"/>
    <xf numFmtId="4" fontId="1" fillId="3" borderId="38" xfId="1" applyNumberFormat="1" applyFont="1" applyFill="1" applyBorder="1" applyAlignment="1"/>
    <xf numFmtId="4" fontId="1" fillId="3" borderId="39" xfId="1" applyNumberFormat="1" applyFont="1" applyFill="1" applyBorder="1" applyAlignment="1"/>
    <xf numFmtId="4" fontId="1" fillId="3" borderId="41" xfId="1" applyNumberFormat="1" applyFont="1" applyFill="1" applyBorder="1" applyAlignment="1"/>
    <xf numFmtId="4" fontId="1" fillId="0" borderId="37" xfId="1" applyNumberFormat="1" applyFont="1" applyBorder="1" applyAlignment="1"/>
    <xf numFmtId="4" fontId="1" fillId="3" borderId="42" xfId="1" applyNumberFormat="1" applyFont="1" applyFill="1" applyBorder="1" applyAlignment="1"/>
    <xf numFmtId="4" fontId="1" fillId="3" borderId="43" xfId="1" applyNumberFormat="1" applyFont="1" applyFill="1" applyBorder="1" applyAlignment="1"/>
    <xf numFmtId="4" fontId="1" fillId="0" borderId="44" xfId="1" applyNumberFormat="1" applyFont="1" applyFill="1" applyBorder="1" applyAlignment="1"/>
    <xf numFmtId="4" fontId="1" fillId="0" borderId="45" xfId="1" applyNumberFormat="1" applyFont="1" applyFill="1" applyBorder="1" applyAlignment="1"/>
    <xf numFmtId="4" fontId="1" fillId="0" borderId="0" xfId="1" applyNumberFormat="1" applyFont="1" applyBorder="1" applyAlignment="1"/>
    <xf numFmtId="0" fontId="1" fillId="0" borderId="0" xfId="1" applyFont="1" applyFill="1" applyBorder="1" applyAlignment="1"/>
    <xf numFmtId="0" fontId="4" fillId="4" borderId="2" xfId="1" quotePrefix="1" applyFont="1" applyFill="1" applyBorder="1" applyAlignment="1">
      <alignment horizontal="center"/>
    </xf>
    <xf numFmtId="0" fontId="4" fillId="4" borderId="0" xfId="1" applyFont="1" applyFill="1" applyAlignment="1"/>
    <xf numFmtId="3" fontId="1" fillId="4" borderId="24" xfId="1" applyNumberFormat="1" applyFont="1" applyFill="1" applyBorder="1" applyAlignment="1"/>
    <xf numFmtId="3" fontId="1" fillId="4" borderId="25" xfId="1" applyNumberFormat="1" applyFont="1" applyFill="1" applyBorder="1" applyAlignment="1"/>
    <xf numFmtId="0" fontId="4" fillId="4" borderId="2" xfId="1" applyFont="1" applyFill="1" applyBorder="1" applyAlignment="1"/>
    <xf numFmtId="0" fontId="4" fillId="4" borderId="0" xfId="1" applyFont="1" applyFill="1" applyBorder="1" applyAlignment="1"/>
    <xf numFmtId="4" fontId="1" fillId="4" borderId="24" xfId="1" applyNumberFormat="1" applyFont="1" applyFill="1" applyBorder="1" applyAlignment="1"/>
    <xf numFmtId="4" fontId="1" fillId="4" borderId="25" xfId="1" applyNumberFormat="1" applyFont="1" applyFill="1" applyBorder="1" applyAlignment="1"/>
    <xf numFmtId="4" fontId="1" fillId="4" borderId="31" xfId="1" applyNumberFormat="1" applyFont="1" applyFill="1" applyBorder="1" applyAlignment="1"/>
    <xf numFmtId="0" fontId="1" fillId="0" borderId="25" xfId="1" applyFont="1" applyFill="1" applyBorder="1" applyAlignment="1"/>
    <xf numFmtId="0" fontId="1" fillId="0" borderId="33" xfId="1" applyFont="1" applyFill="1" applyBorder="1" applyAlignment="1"/>
    <xf numFmtId="0" fontId="1" fillId="0" borderId="31" xfId="1" applyFont="1" applyBorder="1" applyAlignment="1"/>
    <xf numFmtId="3" fontId="1" fillId="0" borderId="31" xfId="1" applyNumberFormat="1" applyFont="1" applyBorder="1" applyAlignment="1"/>
    <xf numFmtId="0" fontId="6" fillId="0" borderId="0" xfId="1" applyNumberFormat="1" applyFont="1" applyAlignment="1" applyProtection="1">
      <protection locked="0"/>
    </xf>
    <xf numFmtId="4" fontId="1" fillId="0" borderId="40" xfId="1" applyNumberFormat="1" applyFont="1" applyFill="1" applyBorder="1" applyAlignment="1"/>
    <xf numFmtId="4" fontId="1" fillId="0" borderId="37" xfId="1" applyNumberFormat="1" applyFont="1" applyFill="1" applyBorder="1" applyAlignment="1"/>
    <xf numFmtId="4" fontId="1" fillId="0" borderId="45" xfId="1" applyNumberFormat="1" applyFont="1" applyBorder="1" applyAlignment="1"/>
    <xf numFmtId="0" fontId="1" fillId="0" borderId="24" xfId="1" applyFont="1" applyFill="1" applyBorder="1" applyAlignment="1"/>
    <xf numFmtId="0" fontId="1" fillId="0" borderId="46" xfId="1" applyFont="1" applyFill="1" applyBorder="1" applyAlignment="1"/>
    <xf numFmtId="0" fontId="4" fillId="0" borderId="2" xfId="1" applyFont="1" applyFill="1" applyBorder="1" applyAlignment="1">
      <alignment horizontal="center"/>
    </xf>
    <xf numFmtId="0" fontId="4" fillId="0" borderId="36" xfId="1" applyFont="1" applyFill="1" applyBorder="1" applyAlignment="1"/>
    <xf numFmtId="0" fontId="4" fillId="0" borderId="37" xfId="1" applyFont="1" applyFill="1" applyBorder="1" applyAlignment="1"/>
    <xf numFmtId="4" fontId="1" fillId="0" borderId="38" xfId="1" applyNumberFormat="1" applyFont="1" applyFill="1" applyBorder="1" applyAlignment="1"/>
    <xf numFmtId="4" fontId="1" fillId="0" borderId="39" xfId="1" applyNumberFormat="1" applyFont="1" applyFill="1" applyBorder="1" applyAlignment="1"/>
    <xf numFmtId="0" fontId="6" fillId="0" borderId="0" xfId="1" applyNumberFormat="1" applyFont="1" applyBorder="1" applyAlignment="1" applyProtection="1">
      <protection locked="0"/>
    </xf>
    <xf numFmtId="0" fontId="1" fillId="5" borderId="33" xfId="1" applyFont="1" applyFill="1" applyBorder="1" applyAlignment="1"/>
    <xf numFmtId="0" fontId="1" fillId="5" borderId="0" xfId="1" applyFont="1" applyFill="1" applyBorder="1" applyAlignment="1"/>
    <xf numFmtId="0" fontId="1" fillId="5" borderId="31" xfId="1" applyFont="1" applyFill="1" applyBorder="1" applyAlignment="1"/>
    <xf numFmtId="0" fontId="1" fillId="3" borderId="47" xfId="1" applyFont="1" applyFill="1" applyBorder="1" applyAlignment="1"/>
    <xf numFmtId="3" fontId="3" fillId="0" borderId="0" xfId="1" applyNumberFormat="1" applyFont="1" applyFill="1" applyBorder="1" applyAlignment="1"/>
    <xf numFmtId="0" fontId="8" fillId="0" borderId="0" xfId="1" applyFont="1" applyFill="1" applyBorder="1" applyAlignment="1"/>
    <xf numFmtId="4" fontId="3" fillId="0" borderId="0" xfId="1" applyNumberFormat="1" applyFont="1" applyFill="1" applyBorder="1" applyAlignment="1"/>
    <xf numFmtId="0" fontId="1" fillId="0" borderId="0" xfId="1" applyNumberFormat="1" applyFont="1" applyFill="1" applyBorder="1" applyAlignment="1" applyProtection="1">
      <protection locked="0"/>
    </xf>
    <xf numFmtId="0" fontId="1" fillId="0" borderId="0" xfId="1" applyNumberFormat="1" applyFont="1" applyFill="1" applyAlignment="1" applyProtection="1"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6" borderId="2" xfId="1" applyFont="1" applyFill="1" applyBorder="1" applyAlignment="1"/>
    <xf numFmtId="0" fontId="4" fillId="6" borderId="0" xfId="1" applyFont="1" applyFill="1" applyBorder="1" applyAlignment="1"/>
    <xf numFmtId="0" fontId="1" fillId="6" borderId="24" xfId="1" applyFont="1" applyFill="1" applyBorder="1" applyAlignment="1"/>
    <xf numFmtId="0" fontId="1" fillId="6" borderId="25" xfId="1" applyFont="1" applyFill="1" applyBorder="1" applyAlignment="1"/>
    <xf numFmtId="0" fontId="1" fillId="6" borderId="33" xfId="1" applyFont="1" applyFill="1" applyBorder="1" applyAlignment="1"/>
    <xf numFmtId="0" fontId="1" fillId="6" borderId="0" xfId="1" applyFont="1" applyFill="1" applyBorder="1" applyAlignment="1"/>
    <xf numFmtId="0" fontId="1" fillId="6" borderId="31" xfId="1" applyFont="1" applyFill="1" applyBorder="1" applyAlignment="1"/>
    <xf numFmtId="0" fontId="1" fillId="6" borderId="32" xfId="1" applyFont="1" applyFill="1" applyBorder="1" applyAlignment="1"/>
    <xf numFmtId="0" fontId="4" fillId="6" borderId="2" xfId="1" quotePrefix="1" applyFont="1" applyFill="1" applyBorder="1" applyAlignment="1">
      <alignment horizontal="center"/>
    </xf>
    <xf numFmtId="0" fontId="4" fillId="6" borderId="0" xfId="1" applyFont="1" applyFill="1" applyAlignment="1"/>
    <xf numFmtId="3" fontId="1" fillId="6" borderId="24" xfId="1" applyNumberFormat="1" applyFont="1" applyFill="1" applyBorder="1" applyAlignment="1"/>
    <xf numFmtId="3" fontId="1" fillId="6" borderId="25" xfId="1" applyNumberFormat="1" applyFont="1" applyFill="1" applyBorder="1" applyAlignment="1"/>
    <xf numFmtId="3" fontId="1" fillId="6" borderId="33" xfId="1" applyNumberFormat="1" applyFont="1" applyFill="1" applyBorder="1" applyAlignment="1"/>
    <xf numFmtId="3" fontId="1" fillId="6" borderId="0" xfId="1" applyNumberFormat="1" applyFont="1" applyFill="1" applyBorder="1" applyAlignment="1"/>
    <xf numFmtId="3" fontId="1" fillId="6" borderId="31" xfId="1" applyNumberFormat="1" applyFont="1" applyFill="1" applyBorder="1" applyAlignment="1"/>
    <xf numFmtId="3" fontId="1" fillId="6" borderId="32" xfId="1" applyNumberFormat="1" applyFont="1" applyFill="1" applyBorder="1" applyAlignment="1"/>
    <xf numFmtId="4" fontId="1" fillId="6" borderId="24" xfId="1" applyNumberFormat="1" applyFont="1" applyFill="1" applyBorder="1" applyAlignment="1"/>
    <xf numFmtId="4" fontId="1" fillId="6" borderId="25" xfId="1" applyNumberFormat="1" applyFont="1" applyFill="1" applyBorder="1" applyAlignment="1"/>
    <xf numFmtId="4" fontId="1" fillId="6" borderId="33" xfId="1" applyNumberFormat="1" applyFont="1" applyFill="1" applyBorder="1" applyAlignment="1"/>
    <xf numFmtId="4" fontId="1" fillId="6" borderId="0" xfId="1" applyNumberFormat="1" applyFont="1" applyFill="1" applyBorder="1" applyAlignment="1"/>
    <xf numFmtId="4" fontId="1" fillId="6" borderId="31" xfId="1" applyNumberFormat="1" applyFont="1" applyFill="1" applyBorder="1" applyAlignment="1"/>
    <xf numFmtId="4" fontId="1" fillId="6" borderId="32" xfId="1" applyNumberFormat="1" applyFont="1" applyFill="1" applyBorder="1" applyAlignment="1"/>
    <xf numFmtId="0" fontId="4" fillId="6" borderId="2" xfId="1" applyFont="1" applyFill="1" applyBorder="1" applyAlignment="1">
      <alignment horizontal="center"/>
    </xf>
    <xf numFmtId="0" fontId="4" fillId="6" borderId="36" xfId="1" applyFont="1" applyFill="1" applyBorder="1" applyAlignment="1"/>
    <xf numFmtId="0" fontId="4" fillId="6" borderId="37" xfId="1" applyFont="1" applyFill="1" applyBorder="1" applyAlignment="1"/>
    <xf numFmtId="4" fontId="1" fillId="6" borderId="38" xfId="1" applyNumberFormat="1" applyFont="1" applyFill="1" applyBorder="1" applyAlignment="1"/>
    <xf numFmtId="4" fontId="1" fillId="6" borderId="39" xfId="1" applyNumberFormat="1" applyFont="1" applyFill="1" applyBorder="1" applyAlignment="1"/>
    <xf numFmtId="4" fontId="1" fillId="6" borderId="40" xfId="1" applyNumberFormat="1" applyFont="1" applyFill="1" applyBorder="1" applyAlignment="1"/>
    <xf numFmtId="4" fontId="1" fillId="6" borderId="37" xfId="1" applyNumberFormat="1" applyFont="1" applyFill="1" applyBorder="1" applyAlignment="1"/>
    <xf numFmtId="4" fontId="1" fillId="6" borderId="45" xfId="1" applyNumberFormat="1" applyFont="1" applyFill="1" applyBorder="1" applyAlignment="1"/>
    <xf numFmtId="4" fontId="1" fillId="6" borderId="44" xfId="1" applyNumberFormat="1" applyFont="1" applyFill="1" applyBorder="1" applyAlignment="1"/>
    <xf numFmtId="0" fontId="9" fillId="0" borderId="0" xfId="1" applyFont="1" applyFill="1" applyBorder="1" applyAlignment="1">
      <alignment horizontal="left"/>
    </xf>
    <xf numFmtId="3" fontId="9" fillId="0" borderId="0" xfId="1" applyNumberFormat="1" applyFont="1" applyFill="1" applyBorder="1" applyAlignment="1"/>
    <xf numFmtId="3" fontId="4" fillId="0" borderId="0" xfId="1" applyNumberFormat="1" applyFont="1" applyFill="1" applyBorder="1" applyAlignment="1"/>
    <xf numFmtId="0" fontId="2" fillId="0" borderId="0" xfId="1" applyNumberFormat="1" applyFont="1" applyFill="1" applyBorder="1" applyAlignment="1" applyProtection="1">
      <protection locked="0"/>
    </xf>
    <xf numFmtId="4" fontId="9" fillId="0" borderId="0" xfId="1" applyNumberFormat="1" applyFont="1" applyFill="1" applyBorder="1" applyAlignment="1"/>
    <xf numFmtId="0" fontId="2" fillId="0" borderId="0" xfId="1" applyNumberFormat="1" applyFont="1" applyBorder="1" applyAlignment="1" applyProtection="1">
      <protection locked="0"/>
    </xf>
    <xf numFmtId="0" fontId="10" fillId="0" borderId="0" xfId="1" applyNumberFormat="1" applyFont="1" applyBorder="1" applyAlignment="1" applyProtection="1">
      <protection locked="0"/>
    </xf>
    <xf numFmtId="0" fontId="2" fillId="0" borderId="0" xfId="1" applyNumberFormat="1" applyFont="1" applyFill="1" applyAlignment="1" applyProtection="1">
      <protection locked="0"/>
    </xf>
    <xf numFmtId="0" fontId="11" fillId="0" borderId="0" xfId="1" applyFont="1" applyBorder="1" applyAlignment="1"/>
    <xf numFmtId="0" fontId="7" fillId="0" borderId="0" xfId="1" applyFont="1" applyBorder="1" applyAlignment="1"/>
    <xf numFmtId="164" fontId="7" fillId="0" borderId="0" xfId="1" applyNumberFormat="1" applyFont="1" applyFill="1" applyBorder="1" applyAlignment="1"/>
    <xf numFmtId="164" fontId="7" fillId="0" borderId="0" xfId="1" applyNumberFormat="1" applyFont="1" applyBorder="1" applyAlignment="1"/>
    <xf numFmtId="4" fontId="11" fillId="0" borderId="0" xfId="1" applyNumberFormat="1" applyFont="1" applyBorder="1" applyAlignment="1"/>
    <xf numFmtId="4" fontId="7" fillId="0" borderId="0" xfId="1" applyNumberFormat="1" applyFont="1" applyBorder="1" applyAlignment="1"/>
    <xf numFmtId="3" fontId="12" fillId="0" borderId="0" xfId="1" applyNumberFormat="1" applyFont="1" applyFill="1" applyBorder="1" applyAlignment="1"/>
    <xf numFmtId="4" fontId="12" fillId="0" borderId="0" xfId="1" applyNumberFormat="1" applyFont="1" applyFill="1" applyBorder="1" applyAlignment="1"/>
    <xf numFmtId="1" fontId="2" fillId="0" borderId="0" xfId="1" applyNumberFormat="1" applyFont="1" applyBorder="1" applyAlignment="1" applyProtection="1">
      <protection locked="0"/>
    </xf>
    <xf numFmtId="0" fontId="5" fillId="2" borderId="53" xfId="1" applyFont="1" applyFill="1" applyBorder="1" applyAlignment="1">
      <alignment horizontal="center"/>
    </xf>
    <xf numFmtId="0" fontId="5" fillId="2" borderId="54" xfId="1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5" fillId="2" borderId="57" xfId="1" applyFont="1" applyFill="1" applyBorder="1" applyAlignment="1">
      <alignment horizontal="center"/>
    </xf>
    <xf numFmtId="0" fontId="1" fillId="0" borderId="37" xfId="1" applyNumberFormat="1" applyFont="1" applyBorder="1" applyAlignment="1" applyProtection="1">
      <protection locked="0"/>
    </xf>
    <xf numFmtId="3" fontId="1" fillId="3" borderId="58" xfId="1" applyNumberFormat="1" applyFont="1" applyFill="1" applyBorder="1" applyAlignment="1"/>
    <xf numFmtId="3" fontId="1" fillId="3" borderId="59" xfId="1" applyNumberFormat="1" applyFont="1" applyFill="1" applyBorder="1" applyAlignment="1"/>
    <xf numFmtId="3" fontId="1" fillId="0" borderId="60" xfId="1" applyNumberFormat="1" applyFont="1" applyFill="1" applyBorder="1" applyAlignment="1"/>
    <xf numFmtId="0" fontId="4" fillId="0" borderId="61" xfId="1" applyFont="1" applyBorder="1" applyAlignment="1">
      <alignment horizontal="center"/>
    </xf>
    <xf numFmtId="0" fontId="5" fillId="0" borderId="62" xfId="1" applyFont="1" applyFill="1" applyBorder="1" applyAlignment="1">
      <alignment horizontal="center"/>
    </xf>
    <xf numFmtId="3" fontId="1" fillId="3" borderId="63" xfId="1" applyNumberFormat="1" applyFont="1" applyFill="1" applyBorder="1" applyAlignment="1"/>
    <xf numFmtId="3" fontId="1" fillId="0" borderId="61" xfId="1" applyNumberFormat="1" applyFont="1" applyFill="1" applyBorder="1" applyAlignment="1"/>
    <xf numFmtId="4" fontId="1" fillId="3" borderId="63" xfId="1" applyNumberFormat="1" applyFont="1" applyFill="1" applyBorder="1" applyAlignment="1"/>
    <xf numFmtId="4" fontId="1" fillId="0" borderId="61" xfId="1" applyNumberFormat="1" applyFont="1" applyFill="1" applyBorder="1" applyAlignment="1"/>
    <xf numFmtId="0" fontId="1" fillId="3" borderId="63" xfId="1" applyFont="1" applyFill="1" applyBorder="1" applyAlignment="1"/>
    <xf numFmtId="0" fontId="1" fillId="0" borderId="32" xfId="1" applyFont="1" applyBorder="1" applyAlignment="1"/>
    <xf numFmtId="3" fontId="1" fillId="0" borderId="61" xfId="1" applyNumberFormat="1" applyFont="1" applyBorder="1" applyAlignment="1"/>
    <xf numFmtId="0" fontId="4" fillId="0" borderId="0" xfId="1" applyNumberFormat="1" applyFont="1" applyFill="1" applyAlignment="1" applyProtection="1">
      <protection locked="0"/>
    </xf>
    <xf numFmtId="3" fontId="1" fillId="0" borderId="32" xfId="1" applyNumberFormat="1" applyFont="1" applyBorder="1" applyAlignment="1"/>
    <xf numFmtId="4" fontId="1" fillId="3" borderId="64" xfId="1" applyNumberFormat="1" applyFont="1" applyFill="1" applyBorder="1" applyAlignment="1"/>
    <xf numFmtId="4" fontId="1" fillId="0" borderId="44" xfId="1" applyNumberFormat="1" applyFont="1" applyBorder="1" applyAlignment="1"/>
    <xf numFmtId="4" fontId="1" fillId="0" borderId="65" xfId="1" applyNumberFormat="1" applyFont="1" applyBorder="1" applyAlignment="1"/>
    <xf numFmtId="0" fontId="1" fillId="0" borderId="61" xfId="1" applyFont="1" applyFill="1" applyBorder="1" applyAlignment="1"/>
    <xf numFmtId="4" fontId="1" fillId="0" borderId="65" xfId="1" applyNumberFormat="1" applyFont="1" applyFill="1" applyBorder="1" applyAlignment="1"/>
    <xf numFmtId="3" fontId="3" fillId="0" borderId="25" xfId="1" applyNumberFormat="1" applyFont="1" applyFill="1" applyBorder="1" applyAlignment="1"/>
    <xf numFmtId="4" fontId="3" fillId="0" borderId="25" xfId="1" applyNumberFormat="1" applyFont="1" applyFill="1" applyBorder="1" applyAlignment="1"/>
    <xf numFmtId="0" fontId="1" fillId="6" borderId="61" xfId="1" applyFont="1" applyFill="1" applyBorder="1" applyAlignment="1"/>
    <xf numFmtId="3" fontId="1" fillId="6" borderId="61" xfId="1" applyNumberFormat="1" applyFont="1" applyFill="1" applyBorder="1" applyAlignment="1"/>
    <xf numFmtId="4" fontId="1" fillId="6" borderId="61" xfId="1" applyNumberFormat="1" applyFont="1" applyFill="1" applyBorder="1" applyAlignment="1"/>
    <xf numFmtId="4" fontId="1" fillId="6" borderId="65" xfId="1" applyNumberFormat="1" applyFont="1" applyFill="1" applyBorder="1" applyAlignment="1"/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33">
    <cellStyle name="Comma 2" xfId="2"/>
    <cellStyle name="Normal" xfId="0" builtinId="0"/>
    <cellStyle name="Normal 2" xfId="1"/>
    <cellStyle name="Normal 3" xfId="3"/>
    <cellStyle name="Normal 4" xfId="4"/>
    <cellStyle name="Percent 2" xfId="5"/>
    <cellStyle name="SAPBorder" xfId="6"/>
    <cellStyle name="SAPDataCell" xfId="7"/>
    <cellStyle name="SAPDataTotalCell" xfId="8"/>
    <cellStyle name="SAPDimensionCell" xfId="9"/>
    <cellStyle name="SAPEditableDataCell" xfId="10"/>
    <cellStyle name="SAPEditableDataTotalCell" xfId="11"/>
    <cellStyle name="SAPEmphasized" xfId="12"/>
    <cellStyle name="SAPExceptionLevel1" xfId="13"/>
    <cellStyle name="SAPExceptionLevel2" xfId="14"/>
    <cellStyle name="SAPExceptionLevel3" xfId="15"/>
    <cellStyle name="SAPExceptionLevel4" xfId="16"/>
    <cellStyle name="SAPExceptionLevel5" xfId="17"/>
    <cellStyle name="SAPExceptionLevel6" xfId="18"/>
    <cellStyle name="SAPExceptionLevel7" xfId="19"/>
    <cellStyle name="SAPExceptionLevel8" xfId="20"/>
    <cellStyle name="SAPExceptionLevel9" xfId="21"/>
    <cellStyle name="SAPHierarchyCell0" xfId="22"/>
    <cellStyle name="SAPHierarchyCell1" xfId="23"/>
    <cellStyle name="SAPHierarchyCell2" xfId="24"/>
    <cellStyle name="SAPHierarchyCell3" xfId="25"/>
    <cellStyle name="SAPHierarchyCell4" xfId="26"/>
    <cellStyle name="SAPLockedDataCell" xfId="27"/>
    <cellStyle name="SAPLockedDataTotalCell" xfId="28"/>
    <cellStyle name="SAPMemberCell" xfId="29"/>
    <cellStyle name="SAPMemberTotalCell" xfId="30"/>
    <cellStyle name="SAPReadonlyDataCell" xfId="31"/>
    <cellStyle name="SAPReadonlyDataTotalCell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Data/Production/Production%20Daily-%20Well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tion%20Data/Production/Production%20Daily%20-%20Wells%202013%20with%20Garrap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Template"/>
      <sheetName val="Jan 2014"/>
      <sheetName val="Feb 2014"/>
      <sheetName val="Mar 2014"/>
      <sheetName val="Apr 2014"/>
      <sheetName val="May 2014"/>
      <sheetName val="Jun 14"/>
      <sheetName val="Jul 14"/>
      <sheetName val="Aug 2014"/>
      <sheetName val="Sep 2014"/>
      <sheetName val="Oct 2014"/>
      <sheetName val="Nov 2014"/>
      <sheetName val="Dec 2014"/>
    </sheetNames>
    <sheetDataSet>
      <sheetData sheetId="0"/>
      <sheetData sheetId="1"/>
      <sheetData sheetId="2">
        <row r="39">
          <cell r="N39">
            <v>0</v>
          </cell>
        </row>
        <row r="83">
          <cell r="L83">
            <v>0</v>
          </cell>
          <cell r="N83">
            <v>27822000</v>
          </cell>
        </row>
        <row r="169">
          <cell r="M169">
            <v>9642286</v>
          </cell>
        </row>
        <row r="212">
          <cell r="E212">
            <v>196340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55">
          <cell r="J255">
            <v>537300</v>
          </cell>
        </row>
        <row r="299">
          <cell r="J299">
            <v>515135.31144893658</v>
          </cell>
        </row>
        <row r="553">
          <cell r="J553">
            <v>167711.33557560167</v>
          </cell>
        </row>
      </sheetData>
      <sheetData sheetId="3">
        <row r="39">
          <cell r="N39">
            <v>0</v>
          </cell>
        </row>
        <row r="83">
          <cell r="L83">
            <v>0</v>
          </cell>
          <cell r="N83">
            <v>19189100</v>
          </cell>
        </row>
        <row r="169">
          <cell r="M169">
            <v>8078641</v>
          </cell>
        </row>
        <row r="212">
          <cell r="E212">
            <v>152300</v>
          </cell>
          <cell r="F212">
            <v>0</v>
          </cell>
          <cell r="G212">
            <v>0</v>
          </cell>
          <cell r="I212">
            <v>0</v>
          </cell>
        </row>
        <row r="255">
          <cell r="J255">
            <v>352200</v>
          </cell>
        </row>
        <row r="299">
          <cell r="J299">
            <v>309979.9475972259</v>
          </cell>
        </row>
        <row r="553">
          <cell r="J553">
            <v>951930.61444926274</v>
          </cell>
        </row>
      </sheetData>
      <sheetData sheetId="4">
        <row r="39">
          <cell r="N39">
            <v>1959490</v>
          </cell>
        </row>
        <row r="83">
          <cell r="M83">
            <v>0</v>
          </cell>
          <cell r="N83">
            <v>23615100</v>
          </cell>
        </row>
        <row r="169">
          <cell r="M169">
            <v>5574504</v>
          </cell>
        </row>
        <row r="212">
          <cell r="E212">
            <v>174700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55">
          <cell r="J255">
            <v>424500</v>
          </cell>
        </row>
        <row r="299">
          <cell r="J299">
            <v>452824.99762048631</v>
          </cell>
        </row>
        <row r="553">
          <cell r="J553">
            <v>788302.41747899877</v>
          </cell>
        </row>
      </sheetData>
      <sheetData sheetId="5">
        <row r="39">
          <cell r="N39">
            <v>1659549.0137049295</v>
          </cell>
        </row>
        <row r="83">
          <cell r="M83">
            <v>0</v>
          </cell>
          <cell r="N83">
            <v>24850200</v>
          </cell>
        </row>
        <row r="169">
          <cell r="M169">
            <v>6088508</v>
          </cell>
        </row>
        <row r="212">
          <cell r="E212">
            <v>197510</v>
          </cell>
          <cell r="F212">
            <v>0</v>
          </cell>
          <cell r="G212">
            <v>0</v>
          </cell>
        </row>
        <row r="255">
          <cell r="J255">
            <v>451800</v>
          </cell>
        </row>
        <row r="299">
          <cell r="J299">
            <v>468305.42775101197</v>
          </cell>
        </row>
        <row r="553">
          <cell r="J553">
            <v>1127060.6856207855</v>
          </cell>
        </row>
      </sheetData>
      <sheetData sheetId="6">
        <row r="39">
          <cell r="N39">
            <v>0</v>
          </cell>
        </row>
        <row r="83">
          <cell r="M83">
            <v>0</v>
          </cell>
          <cell r="N83">
            <v>27131400</v>
          </cell>
        </row>
        <row r="212">
          <cell r="E212">
            <v>239110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55">
          <cell r="J255">
            <v>633900</v>
          </cell>
        </row>
        <row r="299">
          <cell r="J299">
            <v>643659.93968333746</v>
          </cell>
        </row>
        <row r="553">
          <cell r="J553">
            <v>1072239.8977611181</v>
          </cell>
        </row>
      </sheetData>
      <sheetData sheetId="7">
        <row r="39">
          <cell r="N39">
            <v>0</v>
          </cell>
        </row>
        <row r="83">
          <cell r="M83">
            <v>0</v>
          </cell>
          <cell r="N83">
            <v>32328400</v>
          </cell>
        </row>
        <row r="169">
          <cell r="P169">
            <v>8234329</v>
          </cell>
        </row>
        <row r="212">
          <cell r="E212">
            <v>226420</v>
          </cell>
          <cell r="F212">
            <v>0</v>
          </cell>
          <cell r="G212">
            <v>0</v>
          </cell>
          <cell r="H212">
            <v>42223.709976819686</v>
          </cell>
          <cell r="I212">
            <v>0</v>
          </cell>
        </row>
        <row r="255">
          <cell r="J255">
            <v>611300</v>
          </cell>
        </row>
        <row r="299">
          <cell r="J299">
            <v>694960.07908541104</v>
          </cell>
        </row>
        <row r="553">
          <cell r="J553">
            <v>359596.39169469493</v>
          </cell>
        </row>
      </sheetData>
      <sheetData sheetId="8">
        <row r="39">
          <cell r="N39">
            <v>0</v>
          </cell>
        </row>
        <row r="83">
          <cell r="M83">
            <v>0</v>
          </cell>
          <cell r="N83">
            <v>31881300</v>
          </cell>
        </row>
        <row r="169">
          <cell r="P169">
            <v>10160322.611593846</v>
          </cell>
        </row>
        <row r="212">
          <cell r="E212">
            <v>208910</v>
          </cell>
          <cell r="F212">
            <v>0</v>
          </cell>
          <cell r="G212">
            <v>0</v>
          </cell>
          <cell r="H212">
            <v>17435.917894736784</v>
          </cell>
          <cell r="I212">
            <v>0</v>
          </cell>
        </row>
        <row r="255">
          <cell r="J255">
            <v>667500</v>
          </cell>
        </row>
        <row r="299">
          <cell r="J299">
            <v>770780</v>
          </cell>
        </row>
        <row r="553">
          <cell r="J553">
            <v>647363.55226641998</v>
          </cell>
        </row>
      </sheetData>
      <sheetData sheetId="9">
        <row r="39">
          <cell r="N39">
            <v>0</v>
          </cell>
        </row>
        <row r="83">
          <cell r="M83">
            <v>0</v>
          </cell>
          <cell r="N83">
            <v>28851500</v>
          </cell>
        </row>
        <row r="169">
          <cell r="P169">
            <v>13644870.979247432</v>
          </cell>
        </row>
        <row r="212">
          <cell r="E212">
            <v>138170</v>
          </cell>
          <cell r="F212">
            <v>0</v>
          </cell>
          <cell r="G212">
            <v>0</v>
          </cell>
          <cell r="H212">
            <v>107721.46338757199</v>
          </cell>
          <cell r="I212">
            <v>0</v>
          </cell>
        </row>
        <row r="255">
          <cell r="J255">
            <v>643600</v>
          </cell>
        </row>
        <row r="299">
          <cell r="J299">
            <v>725710.02502499835</v>
          </cell>
        </row>
        <row r="553">
          <cell r="J553">
            <v>560618.78051258472</v>
          </cell>
        </row>
      </sheetData>
      <sheetData sheetId="10">
        <row r="39">
          <cell r="N39">
            <v>0</v>
          </cell>
        </row>
        <row r="83">
          <cell r="L83">
            <v>0</v>
          </cell>
          <cell r="N83">
            <v>26276100</v>
          </cell>
        </row>
        <row r="169">
          <cell r="P169">
            <v>11554101.909893965</v>
          </cell>
        </row>
        <row r="212">
          <cell r="E212">
            <v>189030</v>
          </cell>
          <cell r="F212">
            <v>0</v>
          </cell>
          <cell r="G212">
            <v>0</v>
          </cell>
          <cell r="H212">
            <v>46619.300000000076</v>
          </cell>
          <cell r="I212">
            <v>0</v>
          </cell>
        </row>
        <row r="255">
          <cell r="J255">
            <v>577600</v>
          </cell>
        </row>
        <row r="299">
          <cell r="J299">
            <v>627339.52826808824</v>
          </cell>
        </row>
        <row r="553">
          <cell r="J553">
            <v>231478.02559180377</v>
          </cell>
        </row>
      </sheetData>
      <sheetData sheetId="11">
        <row r="39">
          <cell r="N39">
            <v>0</v>
          </cell>
        </row>
        <row r="83">
          <cell r="M83">
            <v>0</v>
          </cell>
          <cell r="N83">
            <v>24752100</v>
          </cell>
        </row>
        <row r="169">
          <cell r="P169">
            <v>12141841.236176096</v>
          </cell>
        </row>
        <row r="212">
          <cell r="E212">
            <v>216640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55">
          <cell r="J255">
            <v>588300</v>
          </cell>
        </row>
        <row r="299">
          <cell r="J299">
            <v>592370.13057915762</v>
          </cell>
        </row>
        <row r="553">
          <cell r="J553">
            <v>761362.04434985807</v>
          </cell>
        </row>
      </sheetData>
      <sheetData sheetId="12">
        <row r="39">
          <cell r="N39">
            <v>0</v>
          </cell>
        </row>
        <row r="83">
          <cell r="M83">
            <v>0</v>
          </cell>
          <cell r="N83">
            <v>22398500</v>
          </cell>
        </row>
        <row r="169">
          <cell r="P169">
            <v>6506095</v>
          </cell>
        </row>
        <row r="212">
          <cell r="E212">
            <v>167250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55">
          <cell r="J255">
            <v>441700</v>
          </cell>
        </row>
        <row r="299">
          <cell r="J299">
            <v>396645.37262115476</v>
          </cell>
        </row>
        <row r="553">
          <cell r="J553">
            <v>891024.68812328565</v>
          </cell>
        </row>
      </sheetData>
      <sheetData sheetId="13">
        <row r="39">
          <cell r="N39">
            <v>3769631.2899403037</v>
          </cell>
        </row>
        <row r="83">
          <cell r="M83">
            <v>4930546.4153861739</v>
          </cell>
          <cell r="N83">
            <v>20319500</v>
          </cell>
        </row>
        <row r="169">
          <cell r="P169">
            <v>6909590.9780496545</v>
          </cell>
        </row>
        <row r="212">
          <cell r="E212">
            <v>144845.99397463797</v>
          </cell>
          <cell r="F212">
            <v>0</v>
          </cell>
          <cell r="G212">
            <v>0</v>
          </cell>
          <cell r="H212">
            <v>11691.244659206495</v>
          </cell>
          <cell r="I212">
            <v>0</v>
          </cell>
        </row>
        <row r="255">
          <cell r="J255">
            <v>398800</v>
          </cell>
        </row>
        <row r="299">
          <cell r="J299">
            <v>322914.36466983584</v>
          </cell>
        </row>
        <row r="553">
          <cell r="J553">
            <v>368031.09944228473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2013"/>
      <sheetName val="Nov 2013"/>
      <sheetName val="Oct 2013"/>
      <sheetName val="Sep 2013"/>
      <sheetName val="Aug 2013"/>
      <sheetName val="July 2013"/>
      <sheetName val="June 2013"/>
      <sheetName val="May 2013"/>
      <sheetName val="Apr 2013"/>
      <sheetName val="Mar 2013"/>
      <sheetName val="Feb 2013"/>
      <sheetName val="Jan 2013"/>
      <sheetName val="Sheet1"/>
      <sheetName val="Garrapata"/>
      <sheetName val="Sheet2"/>
    </sheetNames>
    <sheetDataSet>
      <sheetData sheetId="0">
        <row r="212">
          <cell r="E212">
            <v>189660</v>
          </cell>
          <cell r="F212">
            <v>0</v>
          </cell>
          <cell r="G212">
            <v>5870</v>
          </cell>
          <cell r="I212">
            <v>0</v>
          </cell>
        </row>
      </sheetData>
      <sheetData sheetId="1">
        <row r="212">
          <cell r="E212">
            <v>192060</v>
          </cell>
          <cell r="F212">
            <v>0</v>
          </cell>
          <cell r="G212">
            <v>16310</v>
          </cell>
          <cell r="I212">
            <v>0</v>
          </cell>
        </row>
      </sheetData>
      <sheetData sheetId="2">
        <row r="212">
          <cell r="E212">
            <v>221660</v>
          </cell>
          <cell r="F212">
            <v>0</v>
          </cell>
          <cell r="G212">
            <v>21370</v>
          </cell>
          <cell r="I212">
            <v>30</v>
          </cell>
        </row>
      </sheetData>
      <sheetData sheetId="3">
        <row r="212">
          <cell r="E212">
            <v>232020</v>
          </cell>
          <cell r="F212">
            <v>0</v>
          </cell>
          <cell r="G212">
            <v>25380</v>
          </cell>
          <cell r="I212">
            <v>260</v>
          </cell>
        </row>
      </sheetData>
      <sheetData sheetId="4">
        <row r="212">
          <cell r="E212">
            <v>236900</v>
          </cell>
          <cell r="F212">
            <v>0</v>
          </cell>
          <cell r="G212">
            <v>26600</v>
          </cell>
          <cell r="I212">
            <v>210</v>
          </cell>
        </row>
      </sheetData>
      <sheetData sheetId="5">
        <row r="212">
          <cell r="E212">
            <v>247540</v>
          </cell>
          <cell r="F212">
            <v>0</v>
          </cell>
          <cell r="G212">
            <v>29260</v>
          </cell>
          <cell r="I212">
            <v>240</v>
          </cell>
        </row>
      </sheetData>
      <sheetData sheetId="6">
        <row r="83">
          <cell r="B83">
            <v>2543000</v>
          </cell>
        </row>
        <row r="212">
          <cell r="E212">
            <v>231830</v>
          </cell>
          <cell r="F212">
            <v>0</v>
          </cell>
          <cell r="G212">
            <v>29030</v>
          </cell>
          <cell r="I212">
            <v>500</v>
          </cell>
        </row>
      </sheetData>
      <sheetData sheetId="7">
        <row r="83">
          <cell r="B83">
            <v>4656200</v>
          </cell>
        </row>
        <row r="212">
          <cell r="E212">
            <v>213100</v>
          </cell>
          <cell r="F212">
            <v>0</v>
          </cell>
          <cell r="G212">
            <v>26310</v>
          </cell>
          <cell r="I212">
            <v>240</v>
          </cell>
        </row>
      </sheetData>
      <sheetData sheetId="8">
        <row r="83">
          <cell r="B83">
            <v>2747100</v>
          </cell>
        </row>
        <row r="212">
          <cell r="E212">
            <v>191330</v>
          </cell>
          <cell r="F212">
            <v>0</v>
          </cell>
          <cell r="G212">
            <v>24720</v>
          </cell>
          <cell r="I212">
            <v>180</v>
          </cell>
        </row>
      </sheetData>
      <sheetData sheetId="9">
        <row r="39">
          <cell r="F39">
            <v>0</v>
          </cell>
        </row>
        <row r="212">
          <cell r="E212">
            <v>153390</v>
          </cell>
          <cell r="F212">
            <v>0</v>
          </cell>
          <cell r="G212">
            <v>20570</v>
          </cell>
          <cell r="I212">
            <v>200</v>
          </cell>
        </row>
      </sheetData>
      <sheetData sheetId="10">
        <row r="39">
          <cell r="F39">
            <v>0</v>
          </cell>
        </row>
        <row r="212">
          <cell r="E212">
            <v>130430</v>
          </cell>
          <cell r="F212">
            <v>0</v>
          </cell>
          <cell r="G212">
            <v>19240</v>
          </cell>
          <cell r="I212">
            <v>210</v>
          </cell>
        </row>
      </sheetData>
      <sheetData sheetId="11">
        <row r="39">
          <cell r="F39">
            <v>0</v>
          </cell>
        </row>
        <row r="212">
          <cell r="E212">
            <v>125160</v>
          </cell>
          <cell r="F212">
            <v>0</v>
          </cell>
          <cell r="G212">
            <v>19060</v>
          </cell>
          <cell r="I212">
            <v>110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59"/>
  <sheetViews>
    <sheetView zoomScale="70" zoomScaleNormal="70" workbookViewId="0">
      <pane xSplit="2" ySplit="7" topLeftCell="C74" activePane="bottomRight" state="frozen"/>
      <selection pane="topRight" activeCell="C1" sqref="C1"/>
      <selection pane="bottomLeft" activeCell="A8" sqref="A8"/>
      <selection pane="bottomRight" activeCell="G119" sqref="G119"/>
    </sheetView>
  </sheetViews>
  <sheetFormatPr defaultRowHeight="15.75" x14ac:dyDescent="0.25"/>
  <cols>
    <col min="1" max="1" width="5.7109375" style="2" customWidth="1"/>
    <col min="2" max="2" width="7" style="2" customWidth="1"/>
    <col min="3" max="5" width="13.7109375" style="2" customWidth="1"/>
    <col min="6" max="6" width="16.42578125" style="2" bestFit="1" customWidth="1"/>
    <col min="7" max="9" width="13.7109375" style="2" customWidth="1"/>
    <col min="10" max="10" width="11.85546875" style="2" bestFit="1" customWidth="1"/>
    <col min="11" max="12" width="11.85546875" style="2" customWidth="1"/>
    <col min="13" max="13" width="13.28515625" style="2" customWidth="1"/>
    <col min="14" max="14" width="13.140625" style="2" bestFit="1" customWidth="1"/>
    <col min="15" max="17" width="13.140625" style="2" customWidth="1"/>
    <col min="18" max="18" width="13.7109375" style="2" bestFit="1" customWidth="1"/>
    <col min="19" max="19" width="13.140625" style="2" bestFit="1" customWidth="1"/>
    <col min="20" max="20" width="17.140625" style="2" bestFit="1" customWidth="1"/>
    <col min="21" max="22" width="9.140625" style="2"/>
    <col min="23" max="23" width="11.5703125" style="2" bestFit="1" customWidth="1"/>
    <col min="24" max="16384" width="9.140625" style="2"/>
  </cols>
  <sheetData>
    <row r="1" spans="1:30" x14ac:dyDescent="0.25">
      <c r="A1" s="1"/>
      <c r="B1" s="1"/>
      <c r="F1" s="3"/>
      <c r="G1" s="3"/>
      <c r="H1" s="3"/>
      <c r="I1" s="233" t="s">
        <v>0</v>
      </c>
      <c r="J1" s="233"/>
      <c r="K1" s="233"/>
      <c r="L1" s="233"/>
      <c r="M1" s="233"/>
      <c r="N1" s="233"/>
      <c r="O1" s="4"/>
      <c r="P1" s="4"/>
      <c r="Q1" s="4"/>
      <c r="R1" s="3"/>
      <c r="S1" s="5"/>
    </row>
    <row r="2" spans="1:30" x14ac:dyDescent="0.25">
      <c r="A2" s="1"/>
      <c r="B2" s="6"/>
      <c r="F2" s="3"/>
      <c r="G2" s="3"/>
      <c r="H2" s="3"/>
      <c r="I2" s="233" t="s">
        <v>64</v>
      </c>
      <c r="J2" s="233"/>
      <c r="K2" s="233"/>
      <c r="L2" s="233"/>
      <c r="M2" s="233"/>
      <c r="N2" s="233"/>
      <c r="O2" s="4"/>
      <c r="P2" s="4"/>
      <c r="Q2" s="4"/>
      <c r="R2" s="3"/>
      <c r="S2" s="6"/>
    </row>
    <row r="3" spans="1:30" x14ac:dyDescent="0.25">
      <c r="A3" s="1"/>
      <c r="B3" s="6"/>
      <c r="F3" s="3"/>
      <c r="G3" s="3"/>
      <c r="H3" s="3"/>
      <c r="I3" s="234" t="s">
        <v>1</v>
      </c>
      <c r="J3" s="234"/>
      <c r="K3" s="234"/>
      <c r="L3" s="234"/>
      <c r="M3" s="234"/>
      <c r="N3" s="234"/>
      <c r="O3" s="7"/>
      <c r="P3" s="7"/>
      <c r="Q3" s="7"/>
      <c r="R3" s="3"/>
      <c r="S3" s="6"/>
    </row>
    <row r="4" spans="1:30" x14ac:dyDescent="0.25">
      <c r="A4" s="1"/>
      <c r="B4" s="6"/>
      <c r="F4" s="3"/>
      <c r="G4" s="3"/>
      <c r="H4" s="3"/>
      <c r="I4" s="233" t="s">
        <v>48</v>
      </c>
      <c r="J4" s="233"/>
      <c r="K4" s="233"/>
      <c r="L4" s="233"/>
      <c r="M4" s="233"/>
      <c r="N4" s="233"/>
      <c r="O4" s="4"/>
      <c r="P4" s="4"/>
      <c r="Q4" s="4"/>
      <c r="R4" s="3"/>
      <c r="S4" s="6"/>
    </row>
    <row r="5" spans="1:30" ht="10.5" customHeight="1" thickBot="1" x14ac:dyDescent="0.3">
      <c r="A5" s="10" t="s">
        <v>3</v>
      </c>
      <c r="B5" s="10" t="s">
        <v>3</v>
      </c>
      <c r="C5" s="10"/>
      <c r="D5" s="10"/>
      <c r="E5" s="10"/>
      <c r="F5" s="10"/>
      <c r="G5" s="10"/>
      <c r="H5" s="10"/>
      <c r="I5" s="10"/>
      <c r="J5" s="10" t="s">
        <v>3</v>
      </c>
      <c r="K5" s="10"/>
      <c r="L5" s="10"/>
      <c r="M5" s="10"/>
      <c r="N5" s="10" t="s">
        <v>3</v>
      </c>
      <c r="O5" s="10"/>
      <c r="P5" s="10"/>
      <c r="Q5" s="10"/>
      <c r="R5" s="10"/>
      <c r="S5" s="10"/>
      <c r="T5" s="11"/>
    </row>
    <row r="6" spans="1:30" s="6" customFormat="1" thickTop="1" x14ac:dyDescent="0.2">
      <c r="A6" s="12"/>
      <c r="B6" s="13"/>
      <c r="C6" s="14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6" t="s">
        <v>9</v>
      </c>
      <c r="I6" s="17" t="s">
        <v>10</v>
      </c>
      <c r="J6" s="14" t="s">
        <v>11</v>
      </c>
      <c r="K6" s="16" t="s">
        <v>11</v>
      </c>
      <c r="L6" s="202" t="s">
        <v>9</v>
      </c>
      <c r="M6" s="23" t="s">
        <v>11</v>
      </c>
      <c r="N6" s="19" t="s">
        <v>12</v>
      </c>
      <c r="O6" s="20" t="s">
        <v>13</v>
      </c>
      <c r="P6" s="21" t="s">
        <v>14</v>
      </c>
      <c r="Q6" s="17" t="s">
        <v>12</v>
      </c>
      <c r="R6" s="17" t="s">
        <v>15</v>
      </c>
      <c r="S6" s="17" t="s">
        <v>16</v>
      </c>
      <c r="T6" s="203" t="s">
        <v>49</v>
      </c>
    </row>
    <row r="7" spans="1:30" s="6" customFormat="1" thickBot="1" x14ac:dyDescent="0.25">
      <c r="A7" s="25" t="s">
        <v>18</v>
      </c>
      <c r="B7" s="26"/>
      <c r="C7" s="27" t="s">
        <v>19</v>
      </c>
      <c r="D7" s="28" t="s">
        <v>20</v>
      </c>
      <c r="E7" s="28" t="s">
        <v>20</v>
      </c>
      <c r="F7" s="28" t="s">
        <v>21</v>
      </c>
      <c r="G7" s="28" t="s">
        <v>22</v>
      </c>
      <c r="H7" s="29" t="s">
        <v>23</v>
      </c>
      <c r="I7" s="30" t="s">
        <v>24</v>
      </c>
      <c r="J7" s="27" t="s">
        <v>20</v>
      </c>
      <c r="K7" s="33" t="s">
        <v>25</v>
      </c>
      <c r="L7" s="204" t="s">
        <v>26</v>
      </c>
      <c r="M7" s="205" t="s">
        <v>27</v>
      </c>
      <c r="N7" s="33" t="s">
        <v>20</v>
      </c>
      <c r="O7" s="34" t="s">
        <v>23</v>
      </c>
      <c r="P7" s="35" t="s">
        <v>26</v>
      </c>
      <c r="Q7" s="36" t="s">
        <v>27</v>
      </c>
      <c r="R7" s="36" t="s">
        <v>20</v>
      </c>
      <c r="S7" s="36" t="s">
        <v>28</v>
      </c>
      <c r="T7" s="206" t="s">
        <v>50</v>
      </c>
      <c r="U7" s="207"/>
    </row>
    <row r="8" spans="1:30" s="6" customFormat="1" ht="10.5" customHeight="1" thickTop="1" x14ac:dyDescent="0.2">
      <c r="A8" s="40"/>
      <c r="B8" s="41"/>
      <c r="C8" s="42"/>
      <c r="D8" s="43"/>
      <c r="E8" s="43"/>
      <c r="F8" s="44"/>
      <c r="G8" s="44"/>
      <c r="H8" s="45"/>
      <c r="I8" s="46"/>
      <c r="J8" s="47"/>
      <c r="K8" s="208"/>
      <c r="L8" s="209"/>
      <c r="M8" s="67"/>
      <c r="N8" s="61"/>
      <c r="O8" s="51"/>
      <c r="P8" s="52"/>
      <c r="Q8" s="50"/>
      <c r="R8" s="210"/>
      <c r="S8" s="62"/>
      <c r="T8" s="211"/>
      <c r="U8" s="212"/>
      <c r="V8" s="152"/>
      <c r="W8" s="152"/>
      <c r="X8" s="152"/>
      <c r="Y8" s="152"/>
      <c r="Z8" s="152"/>
      <c r="AA8" s="152"/>
      <c r="AB8" s="152"/>
      <c r="AC8" s="152"/>
      <c r="AD8" s="152"/>
    </row>
    <row r="9" spans="1:30" s="6" customFormat="1" ht="15" x14ac:dyDescent="0.2">
      <c r="A9" s="57" t="s">
        <v>51</v>
      </c>
      <c r="B9" s="58" t="s">
        <v>31</v>
      </c>
      <c r="C9" s="59">
        <f>'[1]Jan 2014'!$N$83</f>
        <v>27822000</v>
      </c>
      <c r="D9" s="60">
        <f>'[1]Jan 2014'!$N$39</f>
        <v>0</v>
      </c>
      <c r="E9" s="60">
        <f>'[1]Jan 2014'!$M$169</f>
        <v>9642286</v>
      </c>
      <c r="F9" s="60">
        <f>'[1]Jan 2014'!$J$553</f>
        <v>167711.33557560167</v>
      </c>
      <c r="G9" s="60">
        <f>'[1]Jan 2014'!$L$83</f>
        <v>0</v>
      </c>
      <c r="H9" s="61">
        <f>'[1]Jan 2014'!$H$212</f>
        <v>0</v>
      </c>
      <c r="I9" s="62">
        <f>SUM(C9:H9)</f>
        <v>37631997.335575603</v>
      </c>
      <c r="J9" s="63">
        <f>'[1]Jan 2014'!$E$212+'[1]Jan 2014'!$F$212+'[1]Jan 2014'!$G$212</f>
        <v>196340</v>
      </c>
      <c r="K9" s="61">
        <f>'[1]Jan 2014'!$I$212</f>
        <v>0</v>
      </c>
      <c r="L9" s="213">
        <f>'[1]Jan 2014'!$H$212</f>
        <v>0</v>
      </c>
      <c r="M9" s="67">
        <f>SUM(J9:L9)</f>
        <v>196340</v>
      </c>
      <c r="N9" s="61">
        <f>'[1]Jan 2014'!$J$255</f>
        <v>537300</v>
      </c>
      <c r="O9" s="51">
        <v>0</v>
      </c>
      <c r="P9" s="66">
        <v>0</v>
      </c>
      <c r="Q9" s="67">
        <f>SUM(N9:P9)</f>
        <v>537300</v>
      </c>
      <c r="R9" s="62">
        <f>'[1]Jan 2014'!$J$299</f>
        <v>515135.31144893658</v>
      </c>
      <c r="S9" s="62">
        <v>0</v>
      </c>
      <c r="T9" s="214">
        <f>I9+M9+Q9+R9+S9</f>
        <v>38880772.647024542</v>
      </c>
      <c r="U9" s="50"/>
      <c r="V9" s="152"/>
      <c r="W9" s="152"/>
      <c r="X9" s="152"/>
      <c r="Y9" s="152"/>
      <c r="Z9" s="152"/>
      <c r="AA9" s="152"/>
      <c r="AB9" s="152"/>
      <c r="AC9" s="152"/>
      <c r="AD9" s="152"/>
    </row>
    <row r="10" spans="1:30" s="6" customFormat="1" ht="15" x14ac:dyDescent="0.2">
      <c r="A10" s="69"/>
      <c r="B10" s="70" t="s">
        <v>32</v>
      </c>
      <c r="C10" s="59">
        <f>(+C9*7.48052)/1000</f>
        <v>208123.02744000001</v>
      </c>
      <c r="D10" s="60">
        <f>(+D9*7.48052)/1000</f>
        <v>0</v>
      </c>
      <c r="E10" s="60">
        <f>(+E9*7.48052)/1000</f>
        <v>72129.313268719998</v>
      </c>
      <c r="F10" s="60">
        <f>(+F9*7.48052)/1000</f>
        <v>1254.5679999999998</v>
      </c>
      <c r="G10" s="60">
        <f>(+G9*7.48052)/1000</f>
        <v>0</v>
      </c>
      <c r="H10" s="61">
        <f t="shared" ref="H10:T10" si="0">(+H9*7.48052)/1000</f>
        <v>0</v>
      </c>
      <c r="I10" s="62">
        <f t="shared" si="0"/>
        <v>281506.90870872</v>
      </c>
      <c r="J10" s="63">
        <f t="shared" si="0"/>
        <v>1468.7252968</v>
      </c>
      <c r="K10" s="61">
        <f t="shared" si="0"/>
        <v>0</v>
      </c>
      <c r="L10" s="213">
        <f t="shared" si="0"/>
        <v>0</v>
      </c>
      <c r="M10" s="67">
        <f t="shared" si="0"/>
        <v>1468.7252968</v>
      </c>
      <c r="N10" s="61">
        <f t="shared" si="0"/>
        <v>4019.2833960000003</v>
      </c>
      <c r="O10" s="51">
        <f t="shared" si="0"/>
        <v>0</v>
      </c>
      <c r="P10" s="66">
        <f t="shared" si="0"/>
        <v>0</v>
      </c>
      <c r="Q10" s="67">
        <f t="shared" si="0"/>
        <v>4019.2833960000003</v>
      </c>
      <c r="R10" s="62">
        <f t="shared" si="0"/>
        <v>3853.4799999999991</v>
      </c>
      <c r="S10" s="62">
        <f t="shared" si="0"/>
        <v>0</v>
      </c>
      <c r="T10" s="214">
        <f t="shared" si="0"/>
        <v>290848.39740151999</v>
      </c>
      <c r="U10" s="50"/>
      <c r="V10" s="152"/>
      <c r="W10" s="152"/>
      <c r="X10" s="152"/>
      <c r="Y10" s="152"/>
      <c r="Z10" s="152"/>
      <c r="AA10" s="152"/>
      <c r="AB10" s="152"/>
      <c r="AC10" s="152"/>
      <c r="AD10" s="152"/>
    </row>
    <row r="11" spans="1:30" s="6" customFormat="1" ht="15" x14ac:dyDescent="0.2">
      <c r="A11" s="69"/>
      <c r="B11" s="70" t="s">
        <v>33</v>
      </c>
      <c r="C11" s="71">
        <f t="shared" ref="C11:S11" si="1">C9/43560</f>
        <v>638.70523415977959</v>
      </c>
      <c r="D11" s="72">
        <f t="shared" si="1"/>
        <v>0</v>
      </c>
      <c r="E11" s="72">
        <f t="shared" si="1"/>
        <v>221.35642791551882</v>
      </c>
      <c r="F11" s="72">
        <f t="shared" si="1"/>
        <v>3.8501224879614706</v>
      </c>
      <c r="G11" s="72">
        <f t="shared" si="1"/>
        <v>0</v>
      </c>
      <c r="H11" s="73">
        <f t="shared" si="1"/>
        <v>0</v>
      </c>
      <c r="I11" s="74">
        <f t="shared" si="1"/>
        <v>863.91178456325997</v>
      </c>
      <c r="J11" s="75">
        <f t="shared" si="1"/>
        <v>4.5073461891643714</v>
      </c>
      <c r="K11" s="73">
        <f t="shared" si="1"/>
        <v>0</v>
      </c>
      <c r="L11" s="215">
        <f t="shared" si="1"/>
        <v>0</v>
      </c>
      <c r="M11" s="81">
        <f t="shared" si="1"/>
        <v>4.5073461891643714</v>
      </c>
      <c r="N11" s="73">
        <f t="shared" si="1"/>
        <v>12.334710743801653</v>
      </c>
      <c r="O11" s="79">
        <f t="shared" si="1"/>
        <v>0</v>
      </c>
      <c r="P11" s="80">
        <f t="shared" si="1"/>
        <v>0</v>
      </c>
      <c r="Q11" s="81">
        <f t="shared" si="1"/>
        <v>12.334710743801653</v>
      </c>
      <c r="R11" s="74">
        <f t="shared" si="1"/>
        <v>11.825879509847029</v>
      </c>
      <c r="S11" s="74">
        <f t="shared" si="1"/>
        <v>0</v>
      </c>
      <c r="T11" s="216">
        <f>T9/43560</f>
        <v>892.5797210060731</v>
      </c>
      <c r="U11" s="78"/>
      <c r="V11" s="152"/>
      <c r="W11" s="152"/>
      <c r="X11" s="152"/>
      <c r="Y11" s="152"/>
      <c r="Z11" s="152"/>
      <c r="AA11" s="152"/>
      <c r="AB11" s="152"/>
      <c r="AC11" s="152"/>
      <c r="AD11" s="152"/>
    </row>
    <row r="12" spans="1:30" s="6" customFormat="1" ht="10.5" customHeight="1" x14ac:dyDescent="0.2">
      <c r="A12" s="83"/>
      <c r="B12" s="84"/>
      <c r="C12" s="85"/>
      <c r="D12" s="86"/>
      <c r="E12" s="86"/>
      <c r="F12" s="86"/>
      <c r="G12" s="86"/>
      <c r="H12" s="87"/>
      <c r="I12" s="88"/>
      <c r="J12" s="89"/>
      <c r="K12" s="87"/>
      <c r="L12" s="217"/>
      <c r="M12" s="218"/>
      <c r="N12" s="87"/>
      <c r="O12" s="93"/>
      <c r="P12" s="94"/>
      <c r="Q12" s="95"/>
      <c r="R12" s="88"/>
      <c r="S12" s="88"/>
      <c r="T12" s="219"/>
      <c r="U12" s="220"/>
      <c r="V12" s="220"/>
      <c r="W12" s="152"/>
      <c r="X12" s="152"/>
      <c r="Y12" s="152"/>
      <c r="Z12" s="152"/>
      <c r="AA12" s="152"/>
      <c r="AB12" s="152"/>
      <c r="AC12" s="152"/>
      <c r="AD12" s="152"/>
    </row>
    <row r="13" spans="1:30" s="6" customFormat="1" ht="15" x14ac:dyDescent="0.2">
      <c r="A13" s="40" t="s">
        <v>34</v>
      </c>
      <c r="B13" s="84" t="s">
        <v>31</v>
      </c>
      <c r="C13" s="99">
        <f t="shared" ref="C13:T15" si="2">C9</f>
        <v>27822000</v>
      </c>
      <c r="D13" s="100">
        <f t="shared" si="2"/>
        <v>0</v>
      </c>
      <c r="E13" s="100">
        <f t="shared" si="2"/>
        <v>9642286</v>
      </c>
      <c r="F13" s="100">
        <f t="shared" si="2"/>
        <v>167711.33557560167</v>
      </c>
      <c r="G13" s="100">
        <f t="shared" si="2"/>
        <v>0</v>
      </c>
      <c r="H13" s="61">
        <f t="shared" si="2"/>
        <v>0</v>
      </c>
      <c r="I13" s="101">
        <f t="shared" si="2"/>
        <v>37631997.335575603</v>
      </c>
      <c r="J13" s="63">
        <f t="shared" si="2"/>
        <v>196340</v>
      </c>
      <c r="K13" s="61">
        <f t="shared" si="2"/>
        <v>0</v>
      </c>
      <c r="L13" s="213">
        <f t="shared" si="2"/>
        <v>0</v>
      </c>
      <c r="M13" s="221">
        <f t="shared" si="2"/>
        <v>196340</v>
      </c>
      <c r="N13" s="61">
        <f t="shared" si="2"/>
        <v>537300</v>
      </c>
      <c r="O13" s="51">
        <f t="shared" si="2"/>
        <v>0</v>
      </c>
      <c r="P13" s="66">
        <f t="shared" si="2"/>
        <v>0</v>
      </c>
      <c r="Q13" s="67">
        <f t="shared" si="2"/>
        <v>537300</v>
      </c>
      <c r="R13" s="101">
        <f t="shared" si="2"/>
        <v>515135.31144893658</v>
      </c>
      <c r="S13" s="101">
        <f t="shared" si="2"/>
        <v>0</v>
      </c>
      <c r="T13" s="219">
        <f t="shared" si="2"/>
        <v>38880772.647024542</v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</row>
    <row r="14" spans="1:30" s="6" customFormat="1" ht="15" x14ac:dyDescent="0.2">
      <c r="A14" s="83"/>
      <c r="B14" s="84" t="s">
        <v>32</v>
      </c>
      <c r="C14" s="99">
        <f t="shared" si="2"/>
        <v>208123.02744000001</v>
      </c>
      <c r="D14" s="100">
        <f t="shared" si="2"/>
        <v>0</v>
      </c>
      <c r="E14" s="100">
        <f t="shared" si="2"/>
        <v>72129.313268719998</v>
      </c>
      <c r="F14" s="100">
        <f t="shared" si="2"/>
        <v>1254.5679999999998</v>
      </c>
      <c r="G14" s="100">
        <f t="shared" si="2"/>
        <v>0</v>
      </c>
      <c r="H14" s="61">
        <f t="shared" si="2"/>
        <v>0</v>
      </c>
      <c r="I14" s="101">
        <f t="shared" si="2"/>
        <v>281506.90870872</v>
      </c>
      <c r="J14" s="63">
        <f t="shared" si="2"/>
        <v>1468.7252968</v>
      </c>
      <c r="K14" s="61">
        <f>K10</f>
        <v>0</v>
      </c>
      <c r="L14" s="213">
        <f t="shared" si="2"/>
        <v>0</v>
      </c>
      <c r="M14" s="221">
        <f t="shared" si="2"/>
        <v>1468.7252968</v>
      </c>
      <c r="N14" s="61">
        <f t="shared" si="2"/>
        <v>4019.2833960000003</v>
      </c>
      <c r="O14" s="51">
        <f t="shared" si="2"/>
        <v>0</v>
      </c>
      <c r="P14" s="66">
        <f t="shared" si="2"/>
        <v>0</v>
      </c>
      <c r="Q14" s="67">
        <f t="shared" si="2"/>
        <v>4019.2833960000003</v>
      </c>
      <c r="R14" s="101">
        <f t="shared" si="2"/>
        <v>3853.4799999999991</v>
      </c>
      <c r="S14" s="101">
        <f t="shared" si="2"/>
        <v>0</v>
      </c>
      <c r="T14" s="219">
        <f t="shared" si="2"/>
        <v>290848.39740151999</v>
      </c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</row>
    <row r="15" spans="1:30" s="6" customFormat="1" ht="15" x14ac:dyDescent="0.2">
      <c r="A15" s="103"/>
      <c r="B15" s="104" t="s">
        <v>33</v>
      </c>
      <c r="C15" s="105">
        <f t="shared" si="2"/>
        <v>638.70523415977959</v>
      </c>
      <c r="D15" s="106">
        <f t="shared" si="2"/>
        <v>0</v>
      </c>
      <c r="E15" s="106">
        <f t="shared" si="2"/>
        <v>221.35642791551882</v>
      </c>
      <c r="F15" s="106">
        <f>F11</f>
        <v>3.8501224879614706</v>
      </c>
      <c r="G15" s="106">
        <f t="shared" si="2"/>
        <v>0</v>
      </c>
      <c r="H15" s="107">
        <f t="shared" si="2"/>
        <v>0</v>
      </c>
      <c r="I15" s="108">
        <f t="shared" si="2"/>
        <v>863.91178456325997</v>
      </c>
      <c r="J15" s="109">
        <f t="shared" si="2"/>
        <v>4.5073461891643714</v>
      </c>
      <c r="K15" s="107">
        <f>K11</f>
        <v>0</v>
      </c>
      <c r="L15" s="222">
        <f t="shared" si="2"/>
        <v>0</v>
      </c>
      <c r="M15" s="223">
        <f t="shared" si="2"/>
        <v>4.5073461891643714</v>
      </c>
      <c r="N15" s="107">
        <f t="shared" si="2"/>
        <v>12.334710743801653</v>
      </c>
      <c r="O15" s="113">
        <f t="shared" si="2"/>
        <v>0</v>
      </c>
      <c r="P15" s="114">
        <f t="shared" si="2"/>
        <v>0</v>
      </c>
      <c r="Q15" s="115">
        <f t="shared" si="2"/>
        <v>12.334710743801653</v>
      </c>
      <c r="R15" s="108">
        <f t="shared" si="2"/>
        <v>11.825879509847029</v>
      </c>
      <c r="S15" s="108">
        <f t="shared" si="2"/>
        <v>0</v>
      </c>
      <c r="T15" s="224">
        <f t="shared" si="2"/>
        <v>892.5797210060731</v>
      </c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</row>
    <row r="16" spans="1:30" s="6" customFormat="1" ht="10.5" customHeight="1" x14ac:dyDescent="0.2">
      <c r="A16" s="69"/>
      <c r="B16" s="58"/>
      <c r="C16" s="136"/>
      <c r="D16" s="128"/>
      <c r="E16" s="128"/>
      <c r="F16" s="128"/>
      <c r="G16" s="128"/>
      <c r="H16" s="87"/>
      <c r="I16" s="129"/>
      <c r="J16" s="89"/>
      <c r="K16" s="87"/>
      <c r="L16" s="217"/>
      <c r="M16" s="95"/>
      <c r="N16" s="87"/>
      <c r="O16" s="93"/>
      <c r="P16" s="94"/>
      <c r="Q16" s="95"/>
      <c r="R16" s="129"/>
      <c r="S16" s="129"/>
      <c r="T16" s="225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</row>
    <row r="17" spans="1:30" s="6" customFormat="1" ht="15" x14ac:dyDescent="0.2">
      <c r="A17" s="57" t="s">
        <v>52</v>
      </c>
      <c r="B17" s="70" t="s">
        <v>31</v>
      </c>
      <c r="C17" s="59">
        <f>'[1]Feb 2014'!$N$83</f>
        <v>19189100</v>
      </c>
      <c r="D17" s="60">
        <f>'[1]Feb 2014'!$N$39</f>
        <v>0</v>
      </c>
      <c r="E17" s="60">
        <f>'[1]Feb 2014'!$M$169</f>
        <v>8078641</v>
      </c>
      <c r="F17" s="60">
        <f>'[1]Feb 2014'!$J$553</f>
        <v>951930.61444926274</v>
      </c>
      <c r="G17" s="60">
        <f>'[1]Feb 2014'!$L$83</f>
        <v>0</v>
      </c>
      <c r="H17" s="61">
        <v>0</v>
      </c>
      <c r="I17" s="62">
        <f>SUM(C17:H17)</f>
        <v>28219671.614449263</v>
      </c>
      <c r="J17" s="63">
        <f>SUM('[1]Feb 2014'!$E$212:$G$212)</f>
        <v>152300</v>
      </c>
      <c r="K17" s="61">
        <f>'[1]Feb 2014'!$I$212</f>
        <v>0</v>
      </c>
      <c r="L17" s="213">
        <v>0</v>
      </c>
      <c r="M17" s="67">
        <f>SUM(J17:L17)</f>
        <v>152300</v>
      </c>
      <c r="N17" s="61">
        <f>'[1]Feb 2014'!$J$255</f>
        <v>352200</v>
      </c>
      <c r="O17" s="51">
        <v>0</v>
      </c>
      <c r="P17" s="66">
        <v>0</v>
      </c>
      <c r="Q17" s="62">
        <f>SUM(N17:P17)</f>
        <v>352200</v>
      </c>
      <c r="R17" s="62">
        <f>'[1]Feb 2014'!$J$299</f>
        <v>309979.9475972259</v>
      </c>
      <c r="S17" s="62">
        <v>0</v>
      </c>
      <c r="T17" s="214">
        <f>I17+M17+Q17+R17+S17</f>
        <v>29034151.562046487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</row>
    <row r="18" spans="1:30" s="6" customFormat="1" ht="15" x14ac:dyDescent="0.2">
      <c r="A18" s="69"/>
      <c r="B18" s="70" t="s">
        <v>32</v>
      </c>
      <c r="C18" s="59">
        <f>(+C17*7.48052)/1000</f>
        <v>143544.44633200002</v>
      </c>
      <c r="D18" s="60">
        <f>(+D17*7.48052)/1000</f>
        <v>0</v>
      </c>
      <c r="E18" s="60">
        <f>(+E17*7.48052)/1000</f>
        <v>60432.435573319999</v>
      </c>
      <c r="F18" s="60">
        <f>(+F17*7.48052)/1000</f>
        <v>7120.9359999999988</v>
      </c>
      <c r="G18" s="60">
        <v>0</v>
      </c>
      <c r="H18" s="61">
        <f t="shared" ref="H18:T18" si="3">(+H17*7.48052)/1000</f>
        <v>0</v>
      </c>
      <c r="I18" s="62">
        <f t="shared" si="3"/>
        <v>211097.81790532003</v>
      </c>
      <c r="J18" s="63">
        <f t="shared" si="3"/>
        <v>1139.2831960000001</v>
      </c>
      <c r="K18" s="61">
        <f t="shared" si="3"/>
        <v>0</v>
      </c>
      <c r="L18" s="213">
        <f t="shared" si="3"/>
        <v>0</v>
      </c>
      <c r="M18" s="67">
        <f t="shared" si="3"/>
        <v>1139.2831960000001</v>
      </c>
      <c r="N18" s="61">
        <f t="shared" si="3"/>
        <v>2634.6391440000002</v>
      </c>
      <c r="O18" s="51">
        <f t="shared" si="3"/>
        <v>0</v>
      </c>
      <c r="P18" s="66">
        <f t="shared" si="3"/>
        <v>0</v>
      </c>
      <c r="Q18" s="62">
        <f t="shared" si="3"/>
        <v>2634.6391440000002</v>
      </c>
      <c r="R18" s="62">
        <f t="shared" si="3"/>
        <v>2318.8111976000005</v>
      </c>
      <c r="S18" s="62">
        <f t="shared" si="3"/>
        <v>0</v>
      </c>
      <c r="T18" s="214">
        <f t="shared" si="3"/>
        <v>217190.55144292</v>
      </c>
    </row>
    <row r="19" spans="1:30" s="6" customFormat="1" ht="15" x14ac:dyDescent="0.2">
      <c r="A19" s="69"/>
      <c r="B19" s="58" t="s">
        <v>33</v>
      </c>
      <c r="C19" s="71">
        <f t="shared" ref="C19:T19" si="4">C17/43560</f>
        <v>440.52112029384756</v>
      </c>
      <c r="D19" s="72">
        <f t="shared" si="4"/>
        <v>0</v>
      </c>
      <c r="E19" s="72">
        <f t="shared" si="4"/>
        <v>185.46007805325988</v>
      </c>
      <c r="F19" s="72">
        <f t="shared" si="4"/>
        <v>21.853319890938078</v>
      </c>
      <c r="G19" s="72">
        <f t="shared" si="4"/>
        <v>0</v>
      </c>
      <c r="H19" s="73">
        <f t="shared" si="4"/>
        <v>0</v>
      </c>
      <c r="I19" s="74">
        <f t="shared" si="4"/>
        <v>647.83451823804546</v>
      </c>
      <c r="J19" s="75">
        <f t="shared" si="4"/>
        <v>3.4963269054178143</v>
      </c>
      <c r="K19" s="73">
        <f t="shared" si="4"/>
        <v>0</v>
      </c>
      <c r="L19" s="215">
        <f t="shared" si="4"/>
        <v>0</v>
      </c>
      <c r="M19" s="81">
        <f t="shared" si="4"/>
        <v>3.4963269054178143</v>
      </c>
      <c r="N19" s="73">
        <f t="shared" si="4"/>
        <v>8.0853994490358119</v>
      </c>
      <c r="O19" s="79">
        <f t="shared" si="4"/>
        <v>0</v>
      </c>
      <c r="P19" s="80">
        <f t="shared" si="4"/>
        <v>0</v>
      </c>
      <c r="Q19" s="74">
        <f t="shared" si="4"/>
        <v>8.0853994490358119</v>
      </c>
      <c r="R19" s="74">
        <f t="shared" si="4"/>
        <v>7.1161604131594558</v>
      </c>
      <c r="S19" s="74">
        <f t="shared" si="4"/>
        <v>0</v>
      </c>
      <c r="T19" s="216">
        <f t="shared" si="4"/>
        <v>666.53240500565857</v>
      </c>
    </row>
    <row r="20" spans="1:30" s="6" customFormat="1" ht="10.5" customHeight="1" x14ac:dyDescent="0.2">
      <c r="A20" s="138"/>
      <c r="B20" s="70"/>
      <c r="C20" s="136"/>
      <c r="D20" s="128"/>
      <c r="E20" s="128"/>
      <c r="F20" s="128"/>
      <c r="G20" s="128"/>
      <c r="H20" s="87"/>
      <c r="I20" s="129"/>
      <c r="J20" s="89"/>
      <c r="K20" s="87"/>
      <c r="L20" s="217"/>
      <c r="M20" s="95"/>
      <c r="N20" s="87"/>
      <c r="O20" s="93"/>
      <c r="P20" s="94"/>
      <c r="Q20" s="129"/>
      <c r="R20" s="129"/>
      <c r="S20" s="129"/>
      <c r="T20" s="214"/>
    </row>
    <row r="21" spans="1:30" s="6" customFormat="1" ht="15" x14ac:dyDescent="0.2">
      <c r="A21" s="138" t="s">
        <v>34</v>
      </c>
      <c r="B21" s="70" t="s">
        <v>31</v>
      </c>
      <c r="C21" s="59">
        <f t="shared" ref="C21:T23" si="5">C13+C17</f>
        <v>47011100</v>
      </c>
      <c r="D21" s="60">
        <f t="shared" si="5"/>
        <v>0</v>
      </c>
      <c r="E21" s="60">
        <f t="shared" si="5"/>
        <v>17720927</v>
      </c>
      <c r="F21" s="60">
        <f t="shared" si="5"/>
        <v>1119641.9500248644</v>
      </c>
      <c r="G21" s="60">
        <f t="shared" si="5"/>
        <v>0</v>
      </c>
      <c r="H21" s="61">
        <f t="shared" si="5"/>
        <v>0</v>
      </c>
      <c r="I21" s="62">
        <f t="shared" si="5"/>
        <v>65851668.950024866</v>
      </c>
      <c r="J21" s="63">
        <f t="shared" si="5"/>
        <v>348640</v>
      </c>
      <c r="K21" s="61">
        <f t="shared" si="5"/>
        <v>0</v>
      </c>
      <c r="L21" s="213">
        <f t="shared" si="5"/>
        <v>0</v>
      </c>
      <c r="M21" s="67">
        <f t="shared" si="5"/>
        <v>348640</v>
      </c>
      <c r="N21" s="61">
        <f t="shared" si="5"/>
        <v>889500</v>
      </c>
      <c r="O21" s="51">
        <f t="shared" si="5"/>
        <v>0</v>
      </c>
      <c r="P21" s="66">
        <f t="shared" si="5"/>
        <v>0</v>
      </c>
      <c r="Q21" s="62">
        <f t="shared" si="5"/>
        <v>889500</v>
      </c>
      <c r="R21" s="62">
        <f t="shared" si="5"/>
        <v>825115.25904616248</v>
      </c>
      <c r="S21" s="62">
        <f t="shared" si="5"/>
        <v>0</v>
      </c>
      <c r="T21" s="214">
        <f t="shared" si="5"/>
        <v>67914924.209071025</v>
      </c>
    </row>
    <row r="22" spans="1:30" s="6" customFormat="1" ht="15" x14ac:dyDescent="0.2">
      <c r="A22" s="69"/>
      <c r="B22" s="70" t="s">
        <v>32</v>
      </c>
      <c r="C22" s="59">
        <f t="shared" si="5"/>
        <v>351667.47377200006</v>
      </c>
      <c r="D22" s="60">
        <f t="shared" si="5"/>
        <v>0</v>
      </c>
      <c r="E22" s="60">
        <f t="shared" si="5"/>
        <v>132561.74884203999</v>
      </c>
      <c r="F22" s="60">
        <f t="shared" si="5"/>
        <v>8375.503999999999</v>
      </c>
      <c r="G22" s="60">
        <f t="shared" si="5"/>
        <v>0</v>
      </c>
      <c r="H22" s="61">
        <f t="shared" si="5"/>
        <v>0</v>
      </c>
      <c r="I22" s="62">
        <f t="shared" si="5"/>
        <v>492604.72661404003</v>
      </c>
      <c r="J22" s="63">
        <f t="shared" si="5"/>
        <v>2608.0084928000001</v>
      </c>
      <c r="K22" s="61">
        <f>K14+K18</f>
        <v>0</v>
      </c>
      <c r="L22" s="213">
        <f t="shared" si="5"/>
        <v>0</v>
      </c>
      <c r="M22" s="67">
        <f t="shared" si="5"/>
        <v>2608.0084928000001</v>
      </c>
      <c r="N22" s="61">
        <f t="shared" si="5"/>
        <v>6653.9225400000005</v>
      </c>
      <c r="O22" s="51">
        <f t="shared" si="5"/>
        <v>0</v>
      </c>
      <c r="P22" s="66">
        <f t="shared" si="5"/>
        <v>0</v>
      </c>
      <c r="Q22" s="62">
        <f t="shared" si="5"/>
        <v>6653.9225400000005</v>
      </c>
      <c r="R22" s="62">
        <f t="shared" si="5"/>
        <v>6172.2911975999996</v>
      </c>
      <c r="S22" s="62">
        <f t="shared" si="5"/>
        <v>0</v>
      </c>
      <c r="T22" s="214">
        <f t="shared" si="5"/>
        <v>508038.94884443999</v>
      </c>
    </row>
    <row r="23" spans="1:30" s="6" customFormat="1" ht="15" x14ac:dyDescent="0.2">
      <c r="A23" s="139"/>
      <c r="B23" s="140" t="s">
        <v>33</v>
      </c>
      <c r="C23" s="141">
        <f t="shared" si="5"/>
        <v>1079.2263544536272</v>
      </c>
      <c r="D23" s="142">
        <f t="shared" si="5"/>
        <v>0</v>
      </c>
      <c r="E23" s="142">
        <f t="shared" si="5"/>
        <v>406.8165059687787</v>
      </c>
      <c r="F23" s="142">
        <f t="shared" si="5"/>
        <v>25.703442378899549</v>
      </c>
      <c r="G23" s="142">
        <f t="shared" si="5"/>
        <v>0</v>
      </c>
      <c r="H23" s="107">
        <f t="shared" si="5"/>
        <v>0</v>
      </c>
      <c r="I23" s="133">
        <f t="shared" si="5"/>
        <v>1511.7463028013053</v>
      </c>
      <c r="J23" s="109">
        <f t="shared" si="5"/>
        <v>8.0036730945821866</v>
      </c>
      <c r="K23" s="107">
        <f>K15+K19</f>
        <v>0</v>
      </c>
      <c r="L23" s="222">
        <f t="shared" si="5"/>
        <v>0</v>
      </c>
      <c r="M23" s="115">
        <f t="shared" si="5"/>
        <v>8.0036730945821866</v>
      </c>
      <c r="N23" s="107">
        <f t="shared" si="5"/>
        <v>20.420110192837463</v>
      </c>
      <c r="O23" s="113">
        <f t="shared" si="5"/>
        <v>0</v>
      </c>
      <c r="P23" s="114">
        <f t="shared" si="5"/>
        <v>0</v>
      </c>
      <c r="Q23" s="133">
        <f t="shared" si="5"/>
        <v>20.420110192837463</v>
      </c>
      <c r="R23" s="133">
        <f t="shared" si="5"/>
        <v>18.942039923006483</v>
      </c>
      <c r="S23" s="133">
        <f t="shared" si="5"/>
        <v>0</v>
      </c>
      <c r="T23" s="226">
        <f t="shared" si="5"/>
        <v>1559.1121260117316</v>
      </c>
    </row>
    <row r="24" spans="1:30" s="6" customFormat="1" ht="10.5" customHeight="1" x14ac:dyDescent="0.2">
      <c r="A24" s="69"/>
      <c r="B24" s="58"/>
      <c r="C24" s="136"/>
      <c r="D24" s="128"/>
      <c r="E24" s="128"/>
      <c r="F24" s="128"/>
      <c r="G24" s="137"/>
      <c r="H24" s="87"/>
      <c r="I24" s="129"/>
      <c r="J24" s="89"/>
      <c r="K24" s="87"/>
      <c r="L24" s="217"/>
      <c r="M24" s="95"/>
      <c r="N24" s="87"/>
      <c r="O24" s="93"/>
      <c r="P24" s="94"/>
      <c r="Q24" s="129"/>
      <c r="R24" s="129"/>
      <c r="S24" s="129"/>
      <c r="T24" s="225"/>
    </row>
    <row r="25" spans="1:30" s="6" customFormat="1" ht="15" x14ac:dyDescent="0.2">
      <c r="A25" s="57" t="s">
        <v>53</v>
      </c>
      <c r="B25" s="70" t="s">
        <v>31</v>
      </c>
      <c r="C25" s="59">
        <f>'[1]Mar 2014'!$N$83</f>
        <v>23615100</v>
      </c>
      <c r="D25" s="60">
        <f>'[1]Mar 2014'!$N$39</f>
        <v>1959490</v>
      </c>
      <c r="E25" s="60">
        <f>'[1]Mar 2014'!$M$169</f>
        <v>5574504</v>
      </c>
      <c r="F25" s="60">
        <f>'[1]Mar 2014'!$J$553</f>
        <v>788302.41747899877</v>
      </c>
      <c r="G25" s="60">
        <f>'[1]Mar 2014'!$M$83</f>
        <v>0</v>
      </c>
      <c r="H25" s="61">
        <f>-'[1]Mar 2014'!$H$212</f>
        <v>0</v>
      </c>
      <c r="I25" s="62">
        <f>SUM(C25:H25)</f>
        <v>31937396.417478997</v>
      </c>
      <c r="J25" s="63">
        <f>SUM('[1]Mar 2014'!$E$212:$G$212)</f>
        <v>174700</v>
      </c>
      <c r="K25" s="61">
        <f>'[1]Mar 2014'!$I$212</f>
        <v>0</v>
      </c>
      <c r="L25" s="213">
        <f>'[1]Mar 2014'!$H$212</f>
        <v>0</v>
      </c>
      <c r="M25" s="67">
        <f>SUM(J25:L25)</f>
        <v>174700</v>
      </c>
      <c r="N25" s="61">
        <f>'[1]Mar 2014'!$J$255</f>
        <v>424500</v>
      </c>
      <c r="O25" s="51">
        <v>0</v>
      </c>
      <c r="P25" s="66">
        <v>0</v>
      </c>
      <c r="Q25" s="62">
        <f>SUM(N25:P25)</f>
        <v>424500</v>
      </c>
      <c r="R25" s="62">
        <f>'[1]Mar 2014'!$J$299</f>
        <v>452824.99762048631</v>
      </c>
      <c r="S25" s="62">
        <v>0</v>
      </c>
      <c r="T25" s="214">
        <f>I25+M25+Q25+R25+S25</f>
        <v>32989421.415099483</v>
      </c>
    </row>
    <row r="26" spans="1:30" s="6" customFormat="1" ht="15" x14ac:dyDescent="0.2">
      <c r="A26" s="69"/>
      <c r="B26" s="70" t="s">
        <v>32</v>
      </c>
      <c r="C26" s="59">
        <f t="shared" ref="C26:S26" si="6">(+C25*7.48052)/1000</f>
        <v>176653.22785200001</v>
      </c>
      <c r="D26" s="60">
        <f t="shared" si="6"/>
        <v>14658.0041348</v>
      </c>
      <c r="E26" s="60">
        <f t="shared" si="6"/>
        <v>41700.188662080007</v>
      </c>
      <c r="F26" s="60">
        <f t="shared" si="6"/>
        <v>5896.9120000000003</v>
      </c>
      <c r="G26" s="60">
        <f t="shared" si="6"/>
        <v>0</v>
      </c>
      <c r="H26" s="61">
        <f t="shared" si="6"/>
        <v>0</v>
      </c>
      <c r="I26" s="62">
        <f t="shared" si="6"/>
        <v>238908.33264887999</v>
      </c>
      <c r="J26" s="63">
        <f t="shared" si="6"/>
        <v>1306.8468440000001</v>
      </c>
      <c r="K26" s="61">
        <f t="shared" si="6"/>
        <v>0</v>
      </c>
      <c r="L26" s="213">
        <f t="shared" si="6"/>
        <v>0</v>
      </c>
      <c r="M26" s="67">
        <f t="shared" si="6"/>
        <v>1306.8468440000001</v>
      </c>
      <c r="N26" s="61">
        <f t="shared" si="6"/>
        <v>3175.4807400000004</v>
      </c>
      <c r="O26" s="51">
        <f t="shared" si="6"/>
        <v>0</v>
      </c>
      <c r="P26" s="66">
        <f t="shared" si="6"/>
        <v>0</v>
      </c>
      <c r="Q26" s="62">
        <f t="shared" si="6"/>
        <v>3175.4807400000004</v>
      </c>
      <c r="R26" s="62">
        <f t="shared" si="6"/>
        <v>3387.3664512000005</v>
      </c>
      <c r="S26" s="62">
        <f t="shared" si="6"/>
        <v>0</v>
      </c>
      <c r="T26" s="214">
        <f>(+T25*7.48052)/1000</f>
        <v>246778.02668408002</v>
      </c>
    </row>
    <row r="27" spans="1:30" s="6" customFormat="1" ht="15" x14ac:dyDescent="0.2">
      <c r="A27" s="69"/>
      <c r="B27" s="70" t="s">
        <v>33</v>
      </c>
      <c r="C27" s="71">
        <f t="shared" ref="C27:S27" si="7">C25/43560</f>
        <v>542.12809917355366</v>
      </c>
      <c r="D27" s="72">
        <f t="shared" si="7"/>
        <v>44.983700642791554</v>
      </c>
      <c r="E27" s="72">
        <f t="shared" si="7"/>
        <v>127.97300275482094</v>
      </c>
      <c r="F27" s="72">
        <f t="shared" si="7"/>
        <v>18.096933367286475</v>
      </c>
      <c r="G27" s="72">
        <f t="shared" si="7"/>
        <v>0</v>
      </c>
      <c r="H27" s="73">
        <f t="shared" si="7"/>
        <v>0</v>
      </c>
      <c r="I27" s="74">
        <f t="shared" si="7"/>
        <v>733.18173593845268</v>
      </c>
      <c r="J27" s="75">
        <f t="shared" si="7"/>
        <v>4.0105601469237833</v>
      </c>
      <c r="K27" s="73">
        <f t="shared" si="7"/>
        <v>0</v>
      </c>
      <c r="L27" s="215">
        <f t="shared" si="7"/>
        <v>0</v>
      </c>
      <c r="M27" s="81">
        <f t="shared" si="7"/>
        <v>4.0105601469237833</v>
      </c>
      <c r="N27" s="73">
        <f t="shared" si="7"/>
        <v>9.7451790633608812</v>
      </c>
      <c r="O27" s="79">
        <f t="shared" si="7"/>
        <v>0</v>
      </c>
      <c r="P27" s="80">
        <f t="shared" si="7"/>
        <v>0</v>
      </c>
      <c r="Q27" s="74">
        <f t="shared" si="7"/>
        <v>9.7451790633608812</v>
      </c>
      <c r="R27" s="74">
        <f t="shared" si="7"/>
        <v>10.395431533987288</v>
      </c>
      <c r="S27" s="74">
        <f t="shared" si="7"/>
        <v>0</v>
      </c>
      <c r="T27" s="216">
        <f>T25/43560</f>
        <v>757.33290668272457</v>
      </c>
    </row>
    <row r="28" spans="1:30" s="6" customFormat="1" ht="10.5" customHeight="1" x14ac:dyDescent="0.2">
      <c r="A28" s="69"/>
      <c r="B28" s="70"/>
      <c r="C28" s="136"/>
      <c r="D28" s="128"/>
      <c r="E28" s="128"/>
      <c r="F28" s="128"/>
      <c r="G28" s="128"/>
      <c r="H28" s="87"/>
      <c r="I28" s="129"/>
      <c r="J28" s="63"/>
      <c r="K28" s="61"/>
      <c r="L28" s="213"/>
      <c r="M28" s="67"/>
      <c r="N28" s="61"/>
      <c r="O28" s="51"/>
      <c r="P28" s="66"/>
      <c r="Q28" s="62"/>
      <c r="R28" s="62"/>
      <c r="S28" s="62"/>
      <c r="T28" s="214"/>
    </row>
    <row r="29" spans="1:30" s="6" customFormat="1" ht="15" x14ac:dyDescent="0.2">
      <c r="A29" s="138" t="s">
        <v>34</v>
      </c>
      <c r="B29" s="70" t="s">
        <v>31</v>
      </c>
      <c r="C29" s="59">
        <f t="shared" ref="C29:T31" si="8">C21+C25</f>
        <v>70626200</v>
      </c>
      <c r="D29" s="60">
        <f t="shared" si="8"/>
        <v>1959490</v>
      </c>
      <c r="E29" s="60">
        <f t="shared" si="8"/>
        <v>23295431</v>
      </c>
      <c r="F29" s="60">
        <f t="shared" si="8"/>
        <v>1907944.3675038633</v>
      </c>
      <c r="G29" s="60">
        <f t="shared" si="8"/>
        <v>0</v>
      </c>
      <c r="H29" s="61">
        <f t="shared" si="8"/>
        <v>0</v>
      </c>
      <c r="I29" s="62">
        <f t="shared" si="8"/>
        <v>97789065.367503867</v>
      </c>
      <c r="J29" s="63">
        <f t="shared" si="8"/>
        <v>523340</v>
      </c>
      <c r="K29" s="61">
        <f t="shared" si="8"/>
        <v>0</v>
      </c>
      <c r="L29" s="213">
        <f t="shared" si="8"/>
        <v>0</v>
      </c>
      <c r="M29" s="67">
        <f t="shared" si="8"/>
        <v>523340</v>
      </c>
      <c r="N29" s="61">
        <f t="shared" si="8"/>
        <v>1314000</v>
      </c>
      <c r="O29" s="51">
        <f t="shared" si="8"/>
        <v>0</v>
      </c>
      <c r="P29" s="66">
        <f t="shared" si="8"/>
        <v>0</v>
      </c>
      <c r="Q29" s="62">
        <f t="shared" si="8"/>
        <v>1314000</v>
      </c>
      <c r="R29" s="62">
        <f t="shared" si="8"/>
        <v>1277940.2566666487</v>
      </c>
      <c r="S29" s="62">
        <f t="shared" si="8"/>
        <v>0</v>
      </c>
      <c r="T29" s="214">
        <f t="shared" si="8"/>
        <v>100904345.62417051</v>
      </c>
    </row>
    <row r="30" spans="1:30" s="6" customFormat="1" ht="15" x14ac:dyDescent="0.2">
      <c r="A30" s="69"/>
      <c r="B30" s="70" t="s">
        <v>32</v>
      </c>
      <c r="C30" s="59">
        <f t="shared" si="8"/>
        <v>528320.7016240001</v>
      </c>
      <c r="D30" s="60">
        <f t="shared" si="8"/>
        <v>14658.0041348</v>
      </c>
      <c r="E30" s="60">
        <f t="shared" si="8"/>
        <v>174261.93750412</v>
      </c>
      <c r="F30" s="60">
        <f t="shared" si="8"/>
        <v>14272.415999999999</v>
      </c>
      <c r="G30" s="60">
        <f t="shared" si="8"/>
        <v>0</v>
      </c>
      <c r="H30" s="61">
        <f t="shared" si="8"/>
        <v>0</v>
      </c>
      <c r="I30" s="62">
        <f t="shared" si="8"/>
        <v>731513.05926292005</v>
      </c>
      <c r="J30" s="63">
        <f t="shared" si="8"/>
        <v>3914.8553368000003</v>
      </c>
      <c r="K30" s="61">
        <f>K22+K26</f>
        <v>0</v>
      </c>
      <c r="L30" s="213">
        <f t="shared" si="8"/>
        <v>0</v>
      </c>
      <c r="M30" s="67">
        <f t="shared" si="8"/>
        <v>3914.8553368000003</v>
      </c>
      <c r="N30" s="61">
        <f t="shared" si="8"/>
        <v>9829.4032800000004</v>
      </c>
      <c r="O30" s="51">
        <f t="shared" si="8"/>
        <v>0</v>
      </c>
      <c r="P30" s="66">
        <f t="shared" si="8"/>
        <v>0</v>
      </c>
      <c r="Q30" s="62">
        <f t="shared" si="8"/>
        <v>9829.4032800000004</v>
      </c>
      <c r="R30" s="62">
        <f t="shared" si="8"/>
        <v>9559.6576487999992</v>
      </c>
      <c r="S30" s="62">
        <f t="shared" si="8"/>
        <v>0</v>
      </c>
      <c r="T30" s="214">
        <f t="shared" si="8"/>
        <v>754816.97552852007</v>
      </c>
    </row>
    <row r="31" spans="1:30" s="6" customFormat="1" ht="15" x14ac:dyDescent="0.2">
      <c r="A31" s="139"/>
      <c r="B31" s="140" t="s">
        <v>33</v>
      </c>
      <c r="C31" s="141">
        <f t="shared" si="8"/>
        <v>1621.3544536271809</v>
      </c>
      <c r="D31" s="142">
        <f t="shared" si="8"/>
        <v>44.983700642791554</v>
      </c>
      <c r="E31" s="142">
        <f t="shared" si="8"/>
        <v>534.78950872359962</v>
      </c>
      <c r="F31" s="142">
        <f t="shared" si="8"/>
        <v>43.80037574618602</v>
      </c>
      <c r="G31" s="142">
        <f t="shared" si="8"/>
        <v>0</v>
      </c>
      <c r="H31" s="107">
        <f t="shared" si="8"/>
        <v>0</v>
      </c>
      <c r="I31" s="133">
        <f t="shared" si="8"/>
        <v>2244.928038739758</v>
      </c>
      <c r="J31" s="109">
        <f t="shared" si="8"/>
        <v>12.01423324150597</v>
      </c>
      <c r="K31" s="107">
        <f>K23+K27</f>
        <v>0</v>
      </c>
      <c r="L31" s="222">
        <f t="shared" si="8"/>
        <v>0</v>
      </c>
      <c r="M31" s="115">
        <f t="shared" si="8"/>
        <v>12.01423324150597</v>
      </c>
      <c r="N31" s="107">
        <f t="shared" si="8"/>
        <v>30.165289256198342</v>
      </c>
      <c r="O31" s="113">
        <f t="shared" si="8"/>
        <v>0</v>
      </c>
      <c r="P31" s="114">
        <f t="shared" si="8"/>
        <v>0</v>
      </c>
      <c r="Q31" s="133">
        <f t="shared" si="8"/>
        <v>30.165289256198342</v>
      </c>
      <c r="R31" s="133">
        <f t="shared" si="8"/>
        <v>29.337471456993772</v>
      </c>
      <c r="S31" s="133">
        <f t="shared" si="8"/>
        <v>0</v>
      </c>
      <c r="T31" s="226">
        <f t="shared" si="8"/>
        <v>2316.4450326944561</v>
      </c>
    </row>
    <row r="32" spans="1:30" s="6" customFormat="1" ht="10.5" customHeight="1" x14ac:dyDescent="0.2">
      <c r="A32" s="69"/>
      <c r="B32" s="58"/>
      <c r="C32" s="136"/>
      <c r="D32" s="128"/>
      <c r="E32" s="128"/>
      <c r="F32" s="128"/>
      <c r="G32" s="128"/>
      <c r="H32" s="87"/>
      <c r="I32" s="129"/>
      <c r="J32" s="89"/>
      <c r="K32" s="87"/>
      <c r="L32" s="217"/>
      <c r="M32" s="95"/>
      <c r="N32" s="87"/>
      <c r="O32" s="93"/>
      <c r="P32" s="94"/>
      <c r="Q32" s="129"/>
      <c r="R32" s="129"/>
      <c r="S32" s="129"/>
      <c r="T32" s="225"/>
    </row>
    <row r="33" spans="1:20" s="6" customFormat="1" ht="15" x14ac:dyDescent="0.2">
      <c r="A33" s="57" t="s">
        <v>54</v>
      </c>
      <c r="B33" s="70" t="s">
        <v>31</v>
      </c>
      <c r="C33" s="59">
        <f>'[1]Apr 2014'!$N$83</f>
        <v>24850200</v>
      </c>
      <c r="D33" s="60">
        <f>'[1]Apr 2014'!$N$39</f>
        <v>1659549.0137049295</v>
      </c>
      <c r="E33" s="60">
        <f>'[1]Apr 2014'!$M$169</f>
        <v>6088508</v>
      </c>
      <c r="F33" s="60">
        <f>'[1]Apr 2014'!$J$553</f>
        <v>1127060.6856207855</v>
      </c>
      <c r="G33" s="60">
        <f>'[1]Apr 2014'!$M$83</f>
        <v>0</v>
      </c>
      <c r="H33" s="61">
        <v>0</v>
      </c>
      <c r="I33" s="62">
        <f>SUM(C33:H33)</f>
        <v>33725317.699325718</v>
      </c>
      <c r="J33" s="63">
        <f>SUM('[1]Apr 2014'!$E$212:$G$212)</f>
        <v>197510</v>
      </c>
      <c r="K33" s="61">
        <v>0</v>
      </c>
      <c r="L33" s="213">
        <v>0</v>
      </c>
      <c r="M33" s="67">
        <f>SUM(J33:L33)</f>
        <v>197510</v>
      </c>
      <c r="N33" s="61">
        <f>'[1]Apr 2014'!$J$255</f>
        <v>451800</v>
      </c>
      <c r="O33" s="51">
        <v>0</v>
      </c>
      <c r="P33" s="66">
        <v>0</v>
      </c>
      <c r="Q33" s="62">
        <f>SUM(N33:P33)</f>
        <v>451800</v>
      </c>
      <c r="R33" s="62">
        <f>'[1]Apr 2014'!$J$299</f>
        <v>468305.42775101197</v>
      </c>
      <c r="S33" s="62">
        <v>0</v>
      </c>
      <c r="T33" s="214">
        <f>I33+M33+Q33+R33+S33</f>
        <v>34842933.12707673</v>
      </c>
    </row>
    <row r="34" spans="1:20" s="6" customFormat="1" ht="15" x14ac:dyDescent="0.2">
      <c r="A34" s="69"/>
      <c r="B34" s="70" t="s">
        <v>32</v>
      </c>
      <c r="C34" s="59">
        <f t="shared" ref="C34:S34" si="9">(+C33*7.48052)/1000</f>
        <v>185892.41810400001</v>
      </c>
      <c r="D34" s="60">
        <f t="shared" si="9"/>
        <v>12414.289588</v>
      </c>
      <c r="E34" s="60">
        <f t="shared" si="9"/>
        <v>45545.205864160002</v>
      </c>
      <c r="F34" s="60">
        <f t="shared" si="9"/>
        <v>8430.9999999999982</v>
      </c>
      <c r="G34" s="60">
        <f t="shared" si="9"/>
        <v>0</v>
      </c>
      <c r="H34" s="61">
        <f t="shared" si="9"/>
        <v>0</v>
      </c>
      <c r="I34" s="62">
        <f t="shared" si="9"/>
        <v>252282.91355616003</v>
      </c>
      <c r="J34" s="63">
        <f t="shared" si="9"/>
        <v>1477.4775052</v>
      </c>
      <c r="K34" s="61">
        <f t="shared" si="9"/>
        <v>0</v>
      </c>
      <c r="L34" s="213">
        <f t="shared" si="9"/>
        <v>0</v>
      </c>
      <c r="M34" s="67">
        <f t="shared" si="9"/>
        <v>1477.4775052</v>
      </c>
      <c r="N34" s="61">
        <f t="shared" si="9"/>
        <v>3379.6989360000002</v>
      </c>
      <c r="O34" s="51">
        <f t="shared" si="9"/>
        <v>0</v>
      </c>
      <c r="P34" s="66">
        <f t="shared" si="9"/>
        <v>0</v>
      </c>
      <c r="Q34" s="62">
        <f t="shared" si="9"/>
        <v>3379.6989360000002</v>
      </c>
      <c r="R34" s="62">
        <f t="shared" si="9"/>
        <v>3503.1681183999999</v>
      </c>
      <c r="S34" s="62">
        <f t="shared" si="9"/>
        <v>0</v>
      </c>
      <c r="T34" s="214">
        <f>(+T33*7.48052)/1000</f>
        <v>260643.25811576002</v>
      </c>
    </row>
    <row r="35" spans="1:20" s="6" customFormat="1" ht="15" x14ac:dyDescent="0.2">
      <c r="A35" s="69"/>
      <c r="B35" s="70" t="s">
        <v>33</v>
      </c>
      <c r="C35" s="71">
        <f t="shared" ref="C35:S35" si="10">C33/43560</f>
        <v>570.48209366391188</v>
      </c>
      <c r="D35" s="72">
        <f t="shared" si="10"/>
        <v>38.098003069442825</v>
      </c>
      <c r="E35" s="72">
        <f t="shared" si="10"/>
        <v>139.77291092745639</v>
      </c>
      <c r="F35" s="72">
        <f t="shared" si="10"/>
        <v>25.873753113424826</v>
      </c>
      <c r="G35" s="72">
        <f t="shared" si="10"/>
        <v>0</v>
      </c>
      <c r="H35" s="73">
        <f t="shared" si="10"/>
        <v>0</v>
      </c>
      <c r="I35" s="74">
        <f t="shared" si="10"/>
        <v>774.22676077423591</v>
      </c>
      <c r="J35" s="75">
        <f t="shared" si="10"/>
        <v>4.5342056932966024</v>
      </c>
      <c r="K35" s="73">
        <f t="shared" si="10"/>
        <v>0</v>
      </c>
      <c r="L35" s="215">
        <f t="shared" si="10"/>
        <v>0</v>
      </c>
      <c r="M35" s="81">
        <f t="shared" si="10"/>
        <v>4.5342056932966024</v>
      </c>
      <c r="N35" s="73">
        <f t="shared" si="10"/>
        <v>10.37190082644628</v>
      </c>
      <c r="O35" s="79">
        <f t="shared" si="10"/>
        <v>0</v>
      </c>
      <c r="P35" s="80">
        <f t="shared" si="10"/>
        <v>0</v>
      </c>
      <c r="Q35" s="74">
        <f t="shared" si="10"/>
        <v>10.37190082644628</v>
      </c>
      <c r="R35" s="74">
        <f t="shared" si="10"/>
        <v>10.750813309251882</v>
      </c>
      <c r="S35" s="74">
        <f t="shared" si="10"/>
        <v>0</v>
      </c>
      <c r="T35" s="216">
        <f>T33/43560</f>
        <v>799.88368060323069</v>
      </c>
    </row>
    <row r="36" spans="1:20" s="6" customFormat="1" ht="10.5" customHeight="1" x14ac:dyDescent="0.2">
      <c r="A36" s="69"/>
      <c r="B36" s="70"/>
      <c r="C36" s="136"/>
      <c r="D36" s="128"/>
      <c r="E36" s="128"/>
      <c r="F36" s="128"/>
      <c r="G36" s="128"/>
      <c r="H36" s="87"/>
      <c r="I36" s="129"/>
      <c r="J36" s="63"/>
      <c r="K36" s="61"/>
      <c r="L36" s="213"/>
      <c r="M36" s="67"/>
      <c r="N36" s="61"/>
      <c r="O36" s="51"/>
      <c r="P36" s="66"/>
      <c r="Q36" s="62"/>
      <c r="R36" s="62"/>
      <c r="S36" s="62"/>
      <c r="T36" s="214"/>
    </row>
    <row r="37" spans="1:20" s="6" customFormat="1" ht="15" x14ac:dyDescent="0.2">
      <c r="A37" s="138" t="s">
        <v>34</v>
      </c>
      <c r="B37" s="70" t="s">
        <v>31</v>
      </c>
      <c r="C37" s="59">
        <f t="shared" ref="C37:T39" si="11">C29+C33</f>
        <v>95476400</v>
      </c>
      <c r="D37" s="60">
        <f t="shared" si="11"/>
        <v>3619039.0137049295</v>
      </c>
      <c r="E37" s="60">
        <f t="shared" si="11"/>
        <v>29383939</v>
      </c>
      <c r="F37" s="60">
        <f t="shared" si="11"/>
        <v>3035005.0531246485</v>
      </c>
      <c r="G37" s="60">
        <f t="shared" si="11"/>
        <v>0</v>
      </c>
      <c r="H37" s="61">
        <f t="shared" si="11"/>
        <v>0</v>
      </c>
      <c r="I37" s="62">
        <f t="shared" si="11"/>
        <v>131514383.06682959</v>
      </c>
      <c r="J37" s="63">
        <f t="shared" si="11"/>
        <v>720850</v>
      </c>
      <c r="K37" s="61">
        <f t="shared" si="11"/>
        <v>0</v>
      </c>
      <c r="L37" s="213">
        <f t="shared" si="11"/>
        <v>0</v>
      </c>
      <c r="M37" s="67">
        <f t="shared" si="11"/>
        <v>720850</v>
      </c>
      <c r="N37" s="61">
        <f t="shared" si="11"/>
        <v>1765800</v>
      </c>
      <c r="O37" s="51">
        <f t="shared" si="11"/>
        <v>0</v>
      </c>
      <c r="P37" s="66">
        <f t="shared" si="11"/>
        <v>0</v>
      </c>
      <c r="Q37" s="62">
        <f t="shared" si="11"/>
        <v>1765800</v>
      </c>
      <c r="R37" s="62">
        <f t="shared" si="11"/>
        <v>1746245.6844176606</v>
      </c>
      <c r="S37" s="62">
        <f t="shared" si="11"/>
        <v>0</v>
      </c>
      <c r="T37" s="214">
        <f t="shared" si="11"/>
        <v>135747278.75124723</v>
      </c>
    </row>
    <row r="38" spans="1:20" s="6" customFormat="1" ht="15" x14ac:dyDescent="0.2">
      <c r="A38" s="69"/>
      <c r="B38" s="70" t="s">
        <v>32</v>
      </c>
      <c r="C38" s="59">
        <f t="shared" si="11"/>
        <v>714213.11972800014</v>
      </c>
      <c r="D38" s="60">
        <f t="shared" si="11"/>
        <v>27072.293722800001</v>
      </c>
      <c r="E38" s="60">
        <f t="shared" si="11"/>
        <v>219807.14336828</v>
      </c>
      <c r="F38" s="60">
        <f t="shared" si="11"/>
        <v>22703.415999999997</v>
      </c>
      <c r="G38" s="60">
        <f t="shared" si="11"/>
        <v>0</v>
      </c>
      <c r="H38" s="61">
        <f t="shared" si="11"/>
        <v>0</v>
      </c>
      <c r="I38" s="62">
        <f t="shared" si="11"/>
        <v>983795.97281908011</v>
      </c>
      <c r="J38" s="63">
        <f t="shared" si="11"/>
        <v>5392.3328419999998</v>
      </c>
      <c r="K38" s="61">
        <f>K30+K34</f>
        <v>0</v>
      </c>
      <c r="L38" s="213">
        <f t="shared" si="11"/>
        <v>0</v>
      </c>
      <c r="M38" s="67">
        <f t="shared" si="11"/>
        <v>5392.3328419999998</v>
      </c>
      <c r="N38" s="61">
        <f t="shared" si="11"/>
        <v>13209.102216000001</v>
      </c>
      <c r="O38" s="51">
        <f t="shared" si="11"/>
        <v>0</v>
      </c>
      <c r="P38" s="66">
        <f t="shared" si="11"/>
        <v>0</v>
      </c>
      <c r="Q38" s="62">
        <f t="shared" si="11"/>
        <v>13209.102216000001</v>
      </c>
      <c r="R38" s="62">
        <f t="shared" si="11"/>
        <v>13062.8257672</v>
      </c>
      <c r="S38" s="62">
        <f t="shared" si="11"/>
        <v>0</v>
      </c>
      <c r="T38" s="214">
        <f t="shared" si="11"/>
        <v>1015460.2336442801</v>
      </c>
    </row>
    <row r="39" spans="1:20" s="6" customFormat="1" ht="15" x14ac:dyDescent="0.2">
      <c r="A39" s="139"/>
      <c r="B39" s="140" t="s">
        <v>33</v>
      </c>
      <c r="C39" s="141">
        <f t="shared" si="11"/>
        <v>2191.8365472910928</v>
      </c>
      <c r="D39" s="142">
        <f t="shared" si="11"/>
        <v>83.081703712234372</v>
      </c>
      <c r="E39" s="142">
        <f t="shared" si="11"/>
        <v>674.56241965105596</v>
      </c>
      <c r="F39" s="142">
        <f t="shared" si="11"/>
        <v>69.674128859610846</v>
      </c>
      <c r="G39" s="142">
        <f t="shared" si="11"/>
        <v>0</v>
      </c>
      <c r="H39" s="107">
        <f t="shared" si="11"/>
        <v>0</v>
      </c>
      <c r="I39" s="133">
        <f t="shared" si="11"/>
        <v>3019.154799513994</v>
      </c>
      <c r="J39" s="109">
        <f t="shared" si="11"/>
        <v>16.548438934802572</v>
      </c>
      <c r="K39" s="107">
        <f>K31+K35</f>
        <v>0</v>
      </c>
      <c r="L39" s="222">
        <f t="shared" si="11"/>
        <v>0</v>
      </c>
      <c r="M39" s="115">
        <f t="shared" si="11"/>
        <v>16.548438934802572</v>
      </c>
      <c r="N39" s="107">
        <f t="shared" si="11"/>
        <v>40.537190082644621</v>
      </c>
      <c r="O39" s="113">
        <f t="shared" si="11"/>
        <v>0</v>
      </c>
      <c r="P39" s="114">
        <f t="shared" si="11"/>
        <v>0</v>
      </c>
      <c r="Q39" s="133">
        <f t="shared" si="11"/>
        <v>40.537190082644621</v>
      </c>
      <c r="R39" s="133">
        <f t="shared" si="11"/>
        <v>40.08828476624565</v>
      </c>
      <c r="S39" s="133">
        <f t="shared" si="11"/>
        <v>0</v>
      </c>
      <c r="T39" s="226">
        <f t="shared" si="11"/>
        <v>3116.3287132976866</v>
      </c>
    </row>
    <row r="40" spans="1:20" s="6" customFormat="1" ht="9" customHeight="1" x14ac:dyDescent="0.2">
      <c r="A40" s="69"/>
      <c r="B40" s="58"/>
      <c r="C40" s="136"/>
      <c r="D40" s="128"/>
      <c r="E40" s="128"/>
      <c r="F40" s="128"/>
      <c r="G40" s="128"/>
      <c r="H40" s="87"/>
      <c r="I40" s="129"/>
      <c r="J40" s="89"/>
      <c r="K40" s="87"/>
      <c r="L40" s="217"/>
      <c r="M40" s="95"/>
      <c r="N40" s="87"/>
      <c r="O40" s="93"/>
      <c r="P40" s="94"/>
      <c r="Q40" s="129"/>
      <c r="R40" s="129"/>
      <c r="S40" s="129"/>
      <c r="T40" s="225"/>
    </row>
    <row r="41" spans="1:20" s="6" customFormat="1" x14ac:dyDescent="0.25">
      <c r="A41" s="57" t="s">
        <v>55</v>
      </c>
      <c r="B41" s="70" t="s">
        <v>31</v>
      </c>
      <c r="C41" s="59">
        <f>'[1]May 2014'!$N$83</f>
        <v>27131400</v>
      </c>
      <c r="D41" s="60">
        <f>'[1]May 2014'!$N$39</f>
        <v>0</v>
      </c>
      <c r="E41" s="227">
        <v>13040898.721190505</v>
      </c>
      <c r="F41" s="60">
        <f>'[1]May 2014'!$J$553</f>
        <v>1072239.8977611181</v>
      </c>
      <c r="G41" s="60">
        <f>'[1]May 2014'!$M$83</f>
        <v>0</v>
      </c>
      <c r="H41" s="61">
        <f>'[1]May 2014'!$H$212</f>
        <v>0</v>
      </c>
      <c r="I41" s="62">
        <f>SUM(C41:H41)</f>
        <v>41244538.618951626</v>
      </c>
      <c r="J41" s="63">
        <f>SUM('[1]May 2014'!$E$212:$G$212)</f>
        <v>239110</v>
      </c>
      <c r="K41" s="61">
        <f>'[1]May 2014'!$I$212</f>
        <v>0</v>
      </c>
      <c r="L41" s="213">
        <f>'[1]May 2014'!$H$212</f>
        <v>0</v>
      </c>
      <c r="M41" s="67">
        <f>SUM(J41:L41)</f>
        <v>239110</v>
      </c>
      <c r="N41" s="61">
        <f>'[1]May 2014'!$J$255</f>
        <v>633900</v>
      </c>
      <c r="O41" s="51">
        <v>0</v>
      </c>
      <c r="P41" s="66">
        <v>0</v>
      </c>
      <c r="Q41" s="62">
        <f>SUM(N41:P41)</f>
        <v>633900</v>
      </c>
      <c r="R41" s="62">
        <f>'[1]May 2014'!$J$299</f>
        <v>643659.93968333746</v>
      </c>
      <c r="S41" s="62">
        <v>0</v>
      </c>
      <c r="T41" s="214">
        <f>I41+M41+Q41+R41+S41</f>
        <v>42761208.558634967</v>
      </c>
    </row>
    <row r="42" spans="1:20" s="6" customFormat="1" x14ac:dyDescent="0.25">
      <c r="A42" s="69"/>
      <c r="B42" s="70" t="s">
        <v>32</v>
      </c>
      <c r="C42" s="59">
        <f t="shared" ref="C42:S42" si="12">(+C41*7.48052)/1000</f>
        <v>202956.98032800001</v>
      </c>
      <c r="D42" s="60">
        <f t="shared" si="12"/>
        <v>0</v>
      </c>
      <c r="E42" s="227">
        <f t="shared" si="12"/>
        <v>97552.703701840001</v>
      </c>
      <c r="F42" s="60">
        <f t="shared" si="12"/>
        <v>8020.9120000000003</v>
      </c>
      <c r="G42" s="60">
        <f t="shared" si="12"/>
        <v>0</v>
      </c>
      <c r="H42" s="61">
        <f t="shared" si="12"/>
        <v>0</v>
      </c>
      <c r="I42" s="62">
        <f t="shared" si="12"/>
        <v>308530.59602984006</v>
      </c>
      <c r="J42" s="63">
        <f t="shared" si="12"/>
        <v>1788.6671372000001</v>
      </c>
      <c r="K42" s="61">
        <f t="shared" si="12"/>
        <v>0</v>
      </c>
      <c r="L42" s="213">
        <f t="shared" si="12"/>
        <v>0</v>
      </c>
      <c r="M42" s="67">
        <f t="shared" si="12"/>
        <v>1788.6671372000001</v>
      </c>
      <c r="N42" s="61">
        <f t="shared" si="12"/>
        <v>4741.9016280000005</v>
      </c>
      <c r="O42" s="51">
        <f t="shared" si="12"/>
        <v>0</v>
      </c>
      <c r="P42" s="66">
        <f t="shared" si="12"/>
        <v>0</v>
      </c>
      <c r="Q42" s="62">
        <f t="shared" si="12"/>
        <v>4741.9016280000005</v>
      </c>
      <c r="R42" s="62">
        <f t="shared" si="12"/>
        <v>4814.9110520000004</v>
      </c>
      <c r="S42" s="62">
        <f t="shared" si="12"/>
        <v>0</v>
      </c>
      <c r="T42" s="214">
        <f>(+T41*7.48052)/1000</f>
        <v>319876.07584704005</v>
      </c>
    </row>
    <row r="43" spans="1:20" s="6" customFormat="1" x14ac:dyDescent="0.25">
      <c r="A43" s="69"/>
      <c r="B43" s="70" t="s">
        <v>33</v>
      </c>
      <c r="C43" s="71">
        <f t="shared" ref="C43:S43" si="13">C41/43560</f>
        <v>622.85123966942149</v>
      </c>
      <c r="D43" s="72">
        <f t="shared" si="13"/>
        <v>0</v>
      </c>
      <c r="E43" s="228">
        <f t="shared" si="13"/>
        <v>299.37784024771588</v>
      </c>
      <c r="F43" s="72">
        <f t="shared" si="13"/>
        <v>24.615240995434302</v>
      </c>
      <c r="G43" s="72">
        <f t="shared" si="13"/>
        <v>0</v>
      </c>
      <c r="H43" s="73">
        <f t="shared" si="13"/>
        <v>0</v>
      </c>
      <c r="I43" s="74">
        <f t="shared" si="13"/>
        <v>946.84432091257179</v>
      </c>
      <c r="J43" s="75">
        <f t="shared" si="13"/>
        <v>5.4892102846648303</v>
      </c>
      <c r="K43" s="73">
        <f t="shared" si="13"/>
        <v>0</v>
      </c>
      <c r="L43" s="215">
        <f t="shared" si="13"/>
        <v>0</v>
      </c>
      <c r="M43" s="81">
        <f t="shared" si="13"/>
        <v>5.4892102846648303</v>
      </c>
      <c r="N43" s="73">
        <f t="shared" si="13"/>
        <v>14.552341597796143</v>
      </c>
      <c r="O43" s="79">
        <f t="shared" si="13"/>
        <v>0</v>
      </c>
      <c r="P43" s="80">
        <f t="shared" si="13"/>
        <v>0</v>
      </c>
      <c r="Q43" s="74">
        <f t="shared" si="13"/>
        <v>14.552341597796143</v>
      </c>
      <c r="R43" s="74">
        <f t="shared" si="13"/>
        <v>14.776398982629418</v>
      </c>
      <c r="S43" s="74">
        <f t="shared" si="13"/>
        <v>0</v>
      </c>
      <c r="T43" s="216">
        <f>T41/43560</f>
        <v>981.66227177766223</v>
      </c>
    </row>
    <row r="44" spans="1:20" s="6" customFormat="1" ht="10.5" customHeight="1" x14ac:dyDescent="0.2">
      <c r="A44" s="69"/>
      <c r="B44" s="70"/>
      <c r="C44" s="136"/>
      <c r="D44" s="128"/>
      <c r="E44" s="128"/>
      <c r="F44" s="128"/>
      <c r="G44" s="128"/>
      <c r="H44" s="87"/>
      <c r="I44" s="129"/>
      <c r="J44" s="63"/>
      <c r="K44" s="61"/>
      <c r="L44" s="213"/>
      <c r="M44" s="67"/>
      <c r="N44" s="61"/>
      <c r="O44" s="51"/>
      <c r="P44" s="66"/>
      <c r="Q44" s="62"/>
      <c r="R44" s="62"/>
      <c r="S44" s="62"/>
      <c r="T44" s="214"/>
    </row>
    <row r="45" spans="1:20" s="6" customFormat="1" ht="15" x14ac:dyDescent="0.2">
      <c r="A45" s="138" t="s">
        <v>34</v>
      </c>
      <c r="B45" s="70" t="s">
        <v>31</v>
      </c>
      <c r="C45" s="59">
        <f t="shared" ref="C45:T47" si="14">C37+C41</f>
        <v>122607800</v>
      </c>
      <c r="D45" s="60">
        <f t="shared" si="14"/>
        <v>3619039.0137049295</v>
      </c>
      <c r="E45" s="60">
        <f t="shared" si="14"/>
        <v>42424837.721190505</v>
      </c>
      <c r="F45" s="60">
        <f t="shared" si="14"/>
        <v>4107244.9508857667</v>
      </c>
      <c r="G45" s="60">
        <f t="shared" si="14"/>
        <v>0</v>
      </c>
      <c r="H45" s="61">
        <f t="shared" si="14"/>
        <v>0</v>
      </c>
      <c r="I45" s="62">
        <f t="shared" si="14"/>
        <v>172758921.68578121</v>
      </c>
      <c r="J45" s="63">
        <f t="shared" si="14"/>
        <v>959960</v>
      </c>
      <c r="K45" s="61">
        <f t="shared" si="14"/>
        <v>0</v>
      </c>
      <c r="L45" s="213">
        <f t="shared" si="14"/>
        <v>0</v>
      </c>
      <c r="M45" s="67">
        <f t="shared" si="14"/>
        <v>959960</v>
      </c>
      <c r="N45" s="61">
        <f t="shared" si="14"/>
        <v>2399700</v>
      </c>
      <c r="O45" s="51">
        <f t="shared" si="14"/>
        <v>0</v>
      </c>
      <c r="P45" s="66">
        <f t="shared" si="14"/>
        <v>0</v>
      </c>
      <c r="Q45" s="62">
        <f t="shared" si="14"/>
        <v>2399700</v>
      </c>
      <c r="R45" s="62">
        <f t="shared" si="14"/>
        <v>2389905.624100998</v>
      </c>
      <c r="S45" s="62">
        <f t="shared" si="14"/>
        <v>0</v>
      </c>
      <c r="T45" s="214">
        <f t="shared" si="14"/>
        <v>178508487.30988219</v>
      </c>
    </row>
    <row r="46" spans="1:20" s="6" customFormat="1" ht="15" x14ac:dyDescent="0.2">
      <c r="A46" s="69"/>
      <c r="B46" s="70" t="s">
        <v>32</v>
      </c>
      <c r="C46" s="59">
        <f t="shared" si="14"/>
        <v>917170.10005600017</v>
      </c>
      <c r="D46" s="60">
        <f t="shared" si="14"/>
        <v>27072.293722800001</v>
      </c>
      <c r="E46" s="60">
        <f t="shared" si="14"/>
        <v>317359.84707011998</v>
      </c>
      <c r="F46" s="60">
        <f t="shared" si="14"/>
        <v>30724.327999999998</v>
      </c>
      <c r="G46" s="60">
        <f t="shared" si="14"/>
        <v>0</v>
      </c>
      <c r="H46" s="61">
        <f t="shared" si="14"/>
        <v>0</v>
      </c>
      <c r="I46" s="62">
        <f t="shared" si="14"/>
        <v>1292326.5688489201</v>
      </c>
      <c r="J46" s="63">
        <f t="shared" si="14"/>
        <v>7180.9999791999999</v>
      </c>
      <c r="K46" s="61">
        <f>K38+K42</f>
        <v>0</v>
      </c>
      <c r="L46" s="213">
        <f t="shared" si="14"/>
        <v>0</v>
      </c>
      <c r="M46" s="67">
        <f t="shared" si="14"/>
        <v>7180.9999791999999</v>
      </c>
      <c r="N46" s="61">
        <f t="shared" si="14"/>
        <v>17951.003844000003</v>
      </c>
      <c r="O46" s="51">
        <f t="shared" si="14"/>
        <v>0</v>
      </c>
      <c r="P46" s="66">
        <f t="shared" si="14"/>
        <v>0</v>
      </c>
      <c r="Q46" s="62">
        <f t="shared" si="14"/>
        <v>17951.003844000003</v>
      </c>
      <c r="R46" s="62">
        <f t="shared" si="14"/>
        <v>17877.736819199999</v>
      </c>
      <c r="S46" s="62">
        <f t="shared" si="14"/>
        <v>0</v>
      </c>
      <c r="T46" s="214">
        <f t="shared" si="14"/>
        <v>1335336.30949132</v>
      </c>
    </row>
    <row r="47" spans="1:20" s="6" customFormat="1" ht="15" x14ac:dyDescent="0.2">
      <c r="A47" s="139"/>
      <c r="B47" s="140" t="s">
        <v>33</v>
      </c>
      <c r="C47" s="141">
        <f t="shared" si="14"/>
        <v>2814.6877869605141</v>
      </c>
      <c r="D47" s="142">
        <f t="shared" si="14"/>
        <v>83.081703712234372</v>
      </c>
      <c r="E47" s="142">
        <f t="shared" si="14"/>
        <v>973.94025989877184</v>
      </c>
      <c r="F47" s="142">
        <f t="shared" si="14"/>
        <v>94.289369855045152</v>
      </c>
      <c r="G47" s="142">
        <f t="shared" si="14"/>
        <v>0</v>
      </c>
      <c r="H47" s="107">
        <f t="shared" si="14"/>
        <v>0</v>
      </c>
      <c r="I47" s="133">
        <f t="shared" si="14"/>
        <v>3965.9991204265657</v>
      </c>
      <c r="J47" s="109">
        <f t="shared" si="14"/>
        <v>22.037649219467404</v>
      </c>
      <c r="K47" s="107">
        <f>K39+K43</f>
        <v>0</v>
      </c>
      <c r="L47" s="222">
        <f t="shared" si="14"/>
        <v>0</v>
      </c>
      <c r="M47" s="115">
        <f t="shared" si="14"/>
        <v>22.037649219467404</v>
      </c>
      <c r="N47" s="107">
        <f t="shared" si="14"/>
        <v>55.089531680440764</v>
      </c>
      <c r="O47" s="113">
        <f t="shared" si="14"/>
        <v>0</v>
      </c>
      <c r="P47" s="114">
        <f t="shared" si="14"/>
        <v>0</v>
      </c>
      <c r="Q47" s="133">
        <f t="shared" si="14"/>
        <v>55.089531680440764</v>
      </c>
      <c r="R47" s="133">
        <f t="shared" si="14"/>
        <v>54.864683748875066</v>
      </c>
      <c r="S47" s="133">
        <f t="shared" si="14"/>
        <v>0</v>
      </c>
      <c r="T47" s="226">
        <f t="shared" si="14"/>
        <v>4097.9909850753484</v>
      </c>
    </row>
    <row r="48" spans="1:20" s="6" customFormat="1" ht="10.5" customHeight="1" x14ac:dyDescent="0.2">
      <c r="A48" s="69"/>
      <c r="B48" s="58"/>
      <c r="C48" s="136"/>
      <c r="D48" s="128"/>
      <c r="E48" s="128"/>
      <c r="F48" s="128"/>
      <c r="G48" s="128"/>
      <c r="H48" s="87"/>
      <c r="I48" s="129"/>
      <c r="J48" s="89"/>
      <c r="K48" s="87"/>
      <c r="L48" s="217"/>
      <c r="M48" s="95"/>
      <c r="N48" s="87"/>
      <c r="O48" s="93"/>
      <c r="P48" s="147"/>
      <c r="Q48" s="95"/>
      <c r="R48" s="129"/>
      <c r="S48" s="129"/>
      <c r="T48" s="225"/>
    </row>
    <row r="49" spans="1:25" s="6" customFormat="1" ht="15" x14ac:dyDescent="0.2">
      <c r="A49" s="57" t="s">
        <v>56</v>
      </c>
      <c r="B49" s="70" t="s">
        <v>31</v>
      </c>
      <c r="C49" s="59">
        <f>'[1]Jun 14'!$N$83</f>
        <v>32328400</v>
      </c>
      <c r="D49" s="60">
        <f>'[1]Jun 14'!$N$39</f>
        <v>0</v>
      </c>
      <c r="E49" s="60">
        <f>'[1]Jun 14'!$P$169</f>
        <v>8234329</v>
      </c>
      <c r="F49" s="60">
        <f>'[1]Jun 14'!$J$553</f>
        <v>359596.39169469493</v>
      </c>
      <c r="G49" s="60">
        <f>'[1]Jun 14'!$M$83</f>
        <v>0</v>
      </c>
      <c r="H49" s="61">
        <f>-'[1]Jun 14'!$H$212</f>
        <v>-42223.709976819686</v>
      </c>
      <c r="I49" s="62">
        <f>SUM(C49:H49)</f>
        <v>40880101.681717873</v>
      </c>
      <c r="J49" s="63">
        <f>SUM('[1]Jun 14'!$E$212:$G$212)</f>
        <v>226420</v>
      </c>
      <c r="K49" s="61">
        <f>'[1]Jun 14'!$I$212</f>
        <v>0</v>
      </c>
      <c r="L49" s="213">
        <f>'[1]Jun 14'!$H$212</f>
        <v>42223.709976819686</v>
      </c>
      <c r="M49" s="67">
        <f>SUM(J49:L49)</f>
        <v>268643.70997681969</v>
      </c>
      <c r="N49" s="61">
        <f>'[1]Jun 14'!$J$255</f>
        <v>611300</v>
      </c>
      <c r="O49" s="51">
        <v>0</v>
      </c>
      <c r="P49" s="66">
        <v>0</v>
      </c>
      <c r="Q49" s="67">
        <f>SUM(N49:P49)</f>
        <v>611300</v>
      </c>
      <c r="R49" s="62">
        <f>'[1]Jun 14'!$J$299</f>
        <v>694960.07908541104</v>
      </c>
      <c r="S49" s="62">
        <v>0</v>
      </c>
      <c r="T49" s="214">
        <f>I49+M49+Q49+R49+S49</f>
        <v>42455005.470780104</v>
      </c>
    </row>
    <row r="50" spans="1:25" s="6" customFormat="1" ht="15" x14ac:dyDescent="0.2">
      <c r="A50" s="69"/>
      <c r="B50" s="70" t="s">
        <v>32</v>
      </c>
      <c r="C50" s="59">
        <f t="shared" ref="C50:S50" si="15">(+C49*7.48052)/1000</f>
        <v>241833.242768</v>
      </c>
      <c r="D50" s="60">
        <f t="shared" si="15"/>
        <v>0</v>
      </c>
      <c r="E50" s="60">
        <f t="shared" si="15"/>
        <v>61597.062771080004</v>
      </c>
      <c r="F50" s="60">
        <f t="shared" si="15"/>
        <v>2689.9679999999994</v>
      </c>
      <c r="G50" s="60">
        <f t="shared" si="15"/>
        <v>0</v>
      </c>
      <c r="H50" s="61">
        <f t="shared" si="15"/>
        <v>-315.85530695579922</v>
      </c>
      <c r="I50" s="62">
        <f t="shared" si="15"/>
        <v>305804.41823212418</v>
      </c>
      <c r="J50" s="63">
        <f t="shared" si="15"/>
        <v>1693.7393384</v>
      </c>
      <c r="K50" s="61">
        <f t="shared" si="15"/>
        <v>0</v>
      </c>
      <c r="L50" s="213">
        <f t="shared" si="15"/>
        <v>315.85530695579922</v>
      </c>
      <c r="M50" s="67">
        <f t="shared" si="15"/>
        <v>2009.5946453557992</v>
      </c>
      <c r="N50" s="61">
        <f t="shared" si="15"/>
        <v>4572.8418760000004</v>
      </c>
      <c r="O50" s="51">
        <f t="shared" si="15"/>
        <v>0</v>
      </c>
      <c r="P50" s="66">
        <f t="shared" si="15"/>
        <v>0</v>
      </c>
      <c r="Q50" s="67">
        <f t="shared" si="15"/>
        <v>4572.8418760000004</v>
      </c>
      <c r="R50" s="62">
        <f t="shared" si="15"/>
        <v>5198.6627707999987</v>
      </c>
      <c r="S50" s="62">
        <f t="shared" si="15"/>
        <v>0</v>
      </c>
      <c r="T50" s="214">
        <f>(+T49*7.48052)/1000</f>
        <v>317585.51752428</v>
      </c>
    </row>
    <row r="51" spans="1:25" s="6" customFormat="1" ht="15" x14ac:dyDescent="0.2">
      <c r="A51" s="69"/>
      <c r="B51" s="70" t="s">
        <v>33</v>
      </c>
      <c r="C51" s="71">
        <f t="shared" ref="C51:S51" si="16">C49/43560</f>
        <v>742.15794306703401</v>
      </c>
      <c r="D51" s="72">
        <f t="shared" si="16"/>
        <v>0</v>
      </c>
      <c r="E51" s="72">
        <f t="shared" si="16"/>
        <v>189.03418273645548</v>
      </c>
      <c r="F51" s="72">
        <f t="shared" si="16"/>
        <v>8.2551972381702239</v>
      </c>
      <c r="G51" s="72">
        <f t="shared" si="16"/>
        <v>0</v>
      </c>
      <c r="H51" s="73">
        <f t="shared" si="16"/>
        <v>-0.9693230022226742</v>
      </c>
      <c r="I51" s="74">
        <f t="shared" si="16"/>
        <v>938.47800003943689</v>
      </c>
      <c r="J51" s="75">
        <f t="shared" si="16"/>
        <v>5.197887970615243</v>
      </c>
      <c r="K51" s="73">
        <f t="shared" si="16"/>
        <v>0</v>
      </c>
      <c r="L51" s="215">
        <f t="shared" si="16"/>
        <v>0.9693230022226742</v>
      </c>
      <c r="M51" s="81">
        <f t="shared" si="16"/>
        <v>6.1672109728379176</v>
      </c>
      <c r="N51" s="73">
        <f t="shared" si="16"/>
        <v>14.033516988062443</v>
      </c>
      <c r="O51" s="79">
        <f t="shared" si="16"/>
        <v>0</v>
      </c>
      <c r="P51" s="80">
        <f t="shared" si="16"/>
        <v>0</v>
      </c>
      <c r="Q51" s="81">
        <f t="shared" si="16"/>
        <v>14.033516988062443</v>
      </c>
      <c r="R51" s="74">
        <f t="shared" si="16"/>
        <v>15.954088133273899</v>
      </c>
      <c r="S51" s="74">
        <f t="shared" si="16"/>
        <v>0</v>
      </c>
      <c r="T51" s="216">
        <f>T49/43560</f>
        <v>974.63281613361119</v>
      </c>
    </row>
    <row r="52" spans="1:25" s="6" customFormat="1" ht="10.5" customHeight="1" x14ac:dyDescent="0.2">
      <c r="A52" s="69"/>
      <c r="B52" s="70"/>
      <c r="C52" s="136"/>
      <c r="D52" s="128"/>
      <c r="E52" s="128"/>
      <c r="F52" s="128"/>
      <c r="G52" s="128"/>
      <c r="H52" s="87"/>
      <c r="I52" s="129"/>
      <c r="J52" s="63"/>
      <c r="K52" s="61"/>
      <c r="L52" s="213"/>
      <c r="M52" s="67"/>
      <c r="N52" s="61"/>
      <c r="O52" s="51"/>
      <c r="P52" s="66"/>
      <c r="Q52" s="67"/>
      <c r="R52" s="62"/>
      <c r="S52" s="62"/>
      <c r="T52" s="214"/>
    </row>
    <row r="53" spans="1:25" s="6" customFormat="1" ht="15" x14ac:dyDescent="0.2">
      <c r="A53" s="138" t="s">
        <v>34</v>
      </c>
      <c r="B53" s="70" t="s">
        <v>31</v>
      </c>
      <c r="C53" s="59">
        <f t="shared" ref="C53:T55" si="17">C45+C49</f>
        <v>154936200</v>
      </c>
      <c r="D53" s="60">
        <f t="shared" si="17"/>
        <v>3619039.0137049295</v>
      </c>
      <c r="E53" s="60">
        <f t="shared" si="17"/>
        <v>50659166.721190505</v>
      </c>
      <c r="F53" s="60">
        <f t="shared" si="17"/>
        <v>4466841.3425804619</v>
      </c>
      <c r="G53" s="60">
        <f t="shared" si="17"/>
        <v>0</v>
      </c>
      <c r="H53" s="61">
        <f t="shared" si="17"/>
        <v>-42223.709976819686</v>
      </c>
      <c r="I53" s="62">
        <f t="shared" si="17"/>
        <v>213639023.36749908</v>
      </c>
      <c r="J53" s="63">
        <f t="shared" si="17"/>
        <v>1186380</v>
      </c>
      <c r="K53" s="61">
        <f t="shared" si="17"/>
        <v>0</v>
      </c>
      <c r="L53" s="213">
        <f t="shared" si="17"/>
        <v>42223.709976819686</v>
      </c>
      <c r="M53" s="67">
        <f t="shared" si="17"/>
        <v>1228603.7099768198</v>
      </c>
      <c r="N53" s="61">
        <f t="shared" si="17"/>
        <v>3011000</v>
      </c>
      <c r="O53" s="51">
        <f t="shared" si="17"/>
        <v>0</v>
      </c>
      <c r="P53" s="66">
        <f t="shared" si="17"/>
        <v>0</v>
      </c>
      <c r="Q53" s="67">
        <f t="shared" si="17"/>
        <v>3011000</v>
      </c>
      <c r="R53" s="62">
        <f t="shared" si="17"/>
        <v>3084865.7031864091</v>
      </c>
      <c r="S53" s="62">
        <f t="shared" si="17"/>
        <v>0</v>
      </c>
      <c r="T53" s="214">
        <f t="shared" si="17"/>
        <v>220963492.7806623</v>
      </c>
    </row>
    <row r="54" spans="1:25" s="6" customFormat="1" ht="15" x14ac:dyDescent="0.2">
      <c r="A54" s="69"/>
      <c r="B54" s="70" t="s">
        <v>32</v>
      </c>
      <c r="C54" s="59">
        <f t="shared" si="17"/>
        <v>1159003.3428240002</v>
      </c>
      <c r="D54" s="60">
        <f t="shared" si="17"/>
        <v>27072.293722800001</v>
      </c>
      <c r="E54" s="60">
        <f t="shared" si="17"/>
        <v>378956.90984119999</v>
      </c>
      <c r="F54" s="60">
        <f t="shared" si="17"/>
        <v>33414.295999999995</v>
      </c>
      <c r="G54" s="60">
        <f t="shared" si="17"/>
        <v>0</v>
      </c>
      <c r="H54" s="61">
        <f t="shared" si="17"/>
        <v>-315.85530695579922</v>
      </c>
      <c r="I54" s="62">
        <f t="shared" si="17"/>
        <v>1598130.9870810444</v>
      </c>
      <c r="J54" s="63">
        <f t="shared" si="17"/>
        <v>8874.7393176000005</v>
      </c>
      <c r="K54" s="61">
        <f>K46+K50</f>
        <v>0</v>
      </c>
      <c r="L54" s="213">
        <f t="shared" si="17"/>
        <v>315.85530695579922</v>
      </c>
      <c r="M54" s="67">
        <f t="shared" si="17"/>
        <v>9190.5946245557989</v>
      </c>
      <c r="N54" s="61">
        <f t="shared" si="17"/>
        <v>22523.845720000005</v>
      </c>
      <c r="O54" s="51">
        <f t="shared" si="17"/>
        <v>0</v>
      </c>
      <c r="P54" s="66">
        <f t="shared" si="17"/>
        <v>0</v>
      </c>
      <c r="Q54" s="67">
        <f t="shared" si="17"/>
        <v>22523.845720000005</v>
      </c>
      <c r="R54" s="62">
        <f t="shared" si="17"/>
        <v>23076.399589999997</v>
      </c>
      <c r="S54" s="62">
        <f t="shared" si="17"/>
        <v>0</v>
      </c>
      <c r="T54" s="214">
        <f t="shared" si="17"/>
        <v>1652921.8270156002</v>
      </c>
    </row>
    <row r="55" spans="1:25" s="6" customFormat="1" ht="15" x14ac:dyDescent="0.2">
      <c r="A55" s="139"/>
      <c r="B55" s="140" t="s">
        <v>33</v>
      </c>
      <c r="C55" s="141">
        <f t="shared" si="17"/>
        <v>3556.8457300275481</v>
      </c>
      <c r="D55" s="142">
        <f t="shared" si="17"/>
        <v>83.081703712234372</v>
      </c>
      <c r="E55" s="142">
        <f t="shared" si="17"/>
        <v>1162.9744426352272</v>
      </c>
      <c r="F55" s="142">
        <f t="shared" si="17"/>
        <v>102.54456709321538</v>
      </c>
      <c r="G55" s="142">
        <f t="shared" si="17"/>
        <v>0</v>
      </c>
      <c r="H55" s="107">
        <f t="shared" si="17"/>
        <v>-0.9693230022226742</v>
      </c>
      <c r="I55" s="133">
        <f t="shared" si="17"/>
        <v>4904.4771204660028</v>
      </c>
      <c r="J55" s="109">
        <f t="shared" si="17"/>
        <v>27.235537190082646</v>
      </c>
      <c r="K55" s="107">
        <f>K47+K51</f>
        <v>0</v>
      </c>
      <c r="L55" s="222">
        <f t="shared" si="17"/>
        <v>0.9693230022226742</v>
      </c>
      <c r="M55" s="115">
        <f t="shared" si="17"/>
        <v>28.204860192305322</v>
      </c>
      <c r="N55" s="107">
        <f t="shared" si="17"/>
        <v>69.123048668503202</v>
      </c>
      <c r="O55" s="113">
        <f t="shared" si="17"/>
        <v>0</v>
      </c>
      <c r="P55" s="114">
        <f t="shared" si="17"/>
        <v>0</v>
      </c>
      <c r="Q55" s="115">
        <f t="shared" si="17"/>
        <v>69.123048668503202</v>
      </c>
      <c r="R55" s="133">
        <f t="shared" si="17"/>
        <v>70.818771882148965</v>
      </c>
      <c r="S55" s="133">
        <f t="shared" si="17"/>
        <v>0</v>
      </c>
      <c r="T55" s="226">
        <f t="shared" si="17"/>
        <v>5072.6238012089598</v>
      </c>
    </row>
    <row r="56" spans="1:25" s="6" customFormat="1" ht="10.5" customHeight="1" x14ac:dyDescent="0.2">
      <c r="A56" s="69"/>
      <c r="B56" s="58"/>
      <c r="C56" s="136"/>
      <c r="D56" s="128"/>
      <c r="E56" s="128"/>
      <c r="F56" s="128"/>
      <c r="G56" s="128"/>
      <c r="H56" s="87"/>
      <c r="I56" s="129"/>
      <c r="J56" s="89"/>
      <c r="K56" s="87"/>
      <c r="L56" s="217"/>
      <c r="M56" s="95"/>
      <c r="N56" s="87"/>
      <c r="O56" s="93"/>
      <c r="P56" s="94"/>
      <c r="Q56" s="95"/>
      <c r="R56" s="129"/>
      <c r="S56" s="129"/>
      <c r="T56" s="225"/>
    </row>
    <row r="57" spans="1:25" s="6" customFormat="1" x14ac:dyDescent="0.25">
      <c r="A57" s="57" t="s">
        <v>57</v>
      </c>
      <c r="B57" s="70" t="s">
        <v>31</v>
      </c>
      <c r="C57" s="59">
        <f>'[1]Jul 14'!$N$83</f>
        <v>31881300</v>
      </c>
      <c r="D57" s="60">
        <f>'[1]Jul 14'!$N$39</f>
        <v>0</v>
      </c>
      <c r="E57" s="60">
        <f>'[1]Jul 14'!$P$169</f>
        <v>10160322.611593846</v>
      </c>
      <c r="F57" s="60">
        <f>'[1]Jul 14'!$J$553</f>
        <v>647363.55226641998</v>
      </c>
      <c r="G57" s="60">
        <f>'[1]Jul 14'!$M$83</f>
        <v>0</v>
      </c>
      <c r="H57" s="61">
        <f>-'[1]Jul 14'!$H$212</f>
        <v>-17435.917894736784</v>
      </c>
      <c r="I57" s="62">
        <f>SUM(C57:H57)</f>
        <v>42671550.245965526</v>
      </c>
      <c r="J57" s="63">
        <f>SUM('[1]Jul 14'!$E$212:$G$212)</f>
        <v>208910</v>
      </c>
      <c r="K57" s="61">
        <f>'[1]Jul 14'!$I$212</f>
        <v>0</v>
      </c>
      <c r="L57" s="213">
        <f>'[1]Jul 14'!$H$212</f>
        <v>17435.917894736784</v>
      </c>
      <c r="M57" s="67">
        <f>SUM(J57:L57)</f>
        <v>226345.91789473678</v>
      </c>
      <c r="N57" s="61">
        <f>'[1]Jul 14'!$J$255</f>
        <v>667500</v>
      </c>
      <c r="O57" s="51">
        <v>0</v>
      </c>
      <c r="P57" s="66">
        <v>0</v>
      </c>
      <c r="Q57" s="67">
        <f>SUM(N57:P57)</f>
        <v>667500</v>
      </c>
      <c r="R57" s="62">
        <f>'[1]Jul 14'!$J$299</f>
        <v>770780</v>
      </c>
      <c r="S57" s="62">
        <v>0</v>
      </c>
      <c r="T57" s="214">
        <f>I57+M57+Q57+R57+S57</f>
        <v>44336176.163860261</v>
      </c>
      <c r="X57" s="149"/>
      <c r="Y57" s="148"/>
    </row>
    <row r="58" spans="1:25" s="6" customFormat="1" x14ac:dyDescent="0.25">
      <c r="A58" s="69"/>
      <c r="B58" s="70" t="s">
        <v>32</v>
      </c>
      <c r="C58" s="59">
        <f t="shared" ref="C58:S58" si="18">(+C57*7.48052)/1000</f>
        <v>238488.70227600003</v>
      </c>
      <c r="D58" s="60">
        <f t="shared" si="18"/>
        <v>0</v>
      </c>
      <c r="E58" s="60">
        <f t="shared" si="18"/>
        <v>76004.496502480004</v>
      </c>
      <c r="F58" s="60">
        <f t="shared" si="18"/>
        <v>4842.616</v>
      </c>
      <c r="G58" s="60">
        <f t="shared" si="18"/>
        <v>0</v>
      </c>
      <c r="H58" s="61">
        <f t="shared" si="18"/>
        <v>-130.42973252993642</v>
      </c>
      <c r="I58" s="62">
        <f t="shared" si="18"/>
        <v>319205.38504595007</v>
      </c>
      <c r="J58" s="63">
        <f t="shared" si="18"/>
        <v>1562.7554332000002</v>
      </c>
      <c r="K58" s="61">
        <f t="shared" si="18"/>
        <v>0</v>
      </c>
      <c r="L58" s="213">
        <f t="shared" si="18"/>
        <v>130.42973252993642</v>
      </c>
      <c r="M58" s="67">
        <f t="shared" si="18"/>
        <v>1693.1851657299364</v>
      </c>
      <c r="N58" s="61">
        <f t="shared" si="18"/>
        <v>4993.2471000000005</v>
      </c>
      <c r="O58" s="51">
        <f t="shared" si="18"/>
        <v>0</v>
      </c>
      <c r="P58" s="66">
        <f t="shared" si="18"/>
        <v>0</v>
      </c>
      <c r="Q58" s="67">
        <f t="shared" si="18"/>
        <v>4993.2471000000005</v>
      </c>
      <c r="R58" s="62">
        <f t="shared" si="18"/>
        <v>5765.8352056000003</v>
      </c>
      <c r="S58" s="62">
        <f t="shared" si="18"/>
        <v>0</v>
      </c>
      <c r="T58" s="214">
        <f>(+T57*7.48052)/1000</f>
        <v>331657.65251727996</v>
      </c>
      <c r="X58" s="149"/>
      <c r="Y58" s="148"/>
    </row>
    <row r="59" spans="1:25" s="6" customFormat="1" x14ac:dyDescent="0.25">
      <c r="A59" s="69"/>
      <c r="B59" s="70" t="s">
        <v>33</v>
      </c>
      <c r="C59" s="71">
        <f t="shared" ref="C59:S59" si="19">C57/43560</f>
        <v>731.89393939393938</v>
      </c>
      <c r="D59" s="72">
        <f t="shared" si="19"/>
        <v>0</v>
      </c>
      <c r="E59" s="72">
        <f t="shared" si="19"/>
        <v>233.2489121118881</v>
      </c>
      <c r="F59" s="72">
        <f t="shared" si="19"/>
        <v>14.861422228338384</v>
      </c>
      <c r="G59" s="72">
        <f t="shared" si="19"/>
        <v>0</v>
      </c>
      <c r="H59" s="73">
        <f t="shared" si="19"/>
        <v>-0.40027359721617961</v>
      </c>
      <c r="I59" s="74">
        <f t="shared" si="19"/>
        <v>979.60400013694959</v>
      </c>
      <c r="J59" s="75">
        <f t="shared" si="19"/>
        <v>4.7959136822773187</v>
      </c>
      <c r="K59" s="73">
        <f t="shared" si="19"/>
        <v>0</v>
      </c>
      <c r="L59" s="215">
        <f t="shared" si="19"/>
        <v>0.40027359721617961</v>
      </c>
      <c r="M59" s="81">
        <f t="shared" si="19"/>
        <v>5.1961872794934978</v>
      </c>
      <c r="N59" s="73">
        <f t="shared" si="19"/>
        <v>15.323691460055096</v>
      </c>
      <c r="O59" s="79">
        <f t="shared" si="19"/>
        <v>0</v>
      </c>
      <c r="P59" s="80">
        <f t="shared" si="19"/>
        <v>0</v>
      </c>
      <c r="Q59" s="81">
        <f t="shared" si="19"/>
        <v>15.323691460055096</v>
      </c>
      <c r="R59" s="74">
        <f t="shared" si="19"/>
        <v>17.694674012855831</v>
      </c>
      <c r="S59" s="74">
        <f t="shared" si="19"/>
        <v>0</v>
      </c>
      <c r="T59" s="216">
        <f>T57/43560</f>
        <v>1017.818552889354</v>
      </c>
      <c r="X59" s="149"/>
      <c r="Y59" s="150"/>
    </row>
    <row r="60" spans="1:25" s="6" customFormat="1" ht="10.5" customHeight="1" x14ac:dyDescent="0.2">
      <c r="A60" s="69"/>
      <c r="B60" s="70"/>
      <c r="C60" s="136"/>
      <c r="D60" s="128"/>
      <c r="E60" s="128"/>
      <c r="F60" s="128"/>
      <c r="G60" s="128"/>
      <c r="H60" s="87"/>
      <c r="I60" s="129"/>
      <c r="J60" s="63"/>
      <c r="K60" s="61"/>
      <c r="L60" s="213"/>
      <c r="M60" s="67"/>
      <c r="N60" s="61"/>
      <c r="O60" s="51"/>
      <c r="P60" s="66"/>
      <c r="Q60" s="67"/>
      <c r="R60" s="62"/>
      <c r="S60" s="62"/>
      <c r="T60" s="214"/>
      <c r="X60" s="39"/>
    </row>
    <row r="61" spans="1:25" s="6" customFormat="1" ht="15" x14ac:dyDescent="0.2">
      <c r="A61" s="138" t="s">
        <v>34</v>
      </c>
      <c r="B61" s="70" t="s">
        <v>31</v>
      </c>
      <c r="C61" s="59">
        <f t="shared" ref="C61:T63" si="20">C53+C57</f>
        <v>186817500</v>
      </c>
      <c r="D61" s="60">
        <f t="shared" si="20"/>
        <v>3619039.0137049295</v>
      </c>
      <c r="E61" s="60">
        <f t="shared" si="20"/>
        <v>60819489.332784355</v>
      </c>
      <c r="F61" s="60">
        <f t="shared" si="20"/>
        <v>5114204.8948468817</v>
      </c>
      <c r="G61" s="60">
        <f t="shared" si="20"/>
        <v>0</v>
      </c>
      <c r="H61" s="61">
        <f t="shared" si="20"/>
        <v>-59659.627871556469</v>
      </c>
      <c r="I61" s="62">
        <f t="shared" si="20"/>
        <v>256310573.61346459</v>
      </c>
      <c r="J61" s="63">
        <f t="shared" si="20"/>
        <v>1395290</v>
      </c>
      <c r="K61" s="61">
        <f t="shared" si="20"/>
        <v>0</v>
      </c>
      <c r="L61" s="213">
        <f t="shared" si="20"/>
        <v>59659.627871556469</v>
      </c>
      <c r="M61" s="67">
        <f t="shared" si="20"/>
        <v>1454949.6278715567</v>
      </c>
      <c r="N61" s="61">
        <f t="shared" si="20"/>
        <v>3678500</v>
      </c>
      <c r="O61" s="51">
        <f t="shared" si="20"/>
        <v>0</v>
      </c>
      <c r="P61" s="66">
        <f t="shared" si="20"/>
        <v>0</v>
      </c>
      <c r="Q61" s="67">
        <f t="shared" si="20"/>
        <v>3678500</v>
      </c>
      <c r="R61" s="62">
        <f t="shared" si="20"/>
        <v>3855645.7031864091</v>
      </c>
      <c r="S61" s="62">
        <f t="shared" si="20"/>
        <v>0</v>
      </c>
      <c r="T61" s="214">
        <f t="shared" si="20"/>
        <v>265299668.94452256</v>
      </c>
      <c r="X61" s="39"/>
    </row>
    <row r="62" spans="1:25" s="6" customFormat="1" ht="15" x14ac:dyDescent="0.2">
      <c r="A62" s="69"/>
      <c r="B62" s="70" t="s">
        <v>32</v>
      </c>
      <c r="C62" s="59">
        <f t="shared" si="20"/>
        <v>1397492.0451000002</v>
      </c>
      <c r="D62" s="60">
        <f t="shared" si="20"/>
        <v>27072.293722800001</v>
      </c>
      <c r="E62" s="60">
        <f t="shared" si="20"/>
        <v>454961.40634367999</v>
      </c>
      <c r="F62" s="60">
        <f t="shared" si="20"/>
        <v>38256.911999999997</v>
      </c>
      <c r="G62" s="60">
        <f t="shared" si="20"/>
        <v>0</v>
      </c>
      <c r="H62" s="61">
        <f t="shared" si="20"/>
        <v>-446.28503948573564</v>
      </c>
      <c r="I62" s="62">
        <f t="shared" si="20"/>
        <v>1917336.3721269944</v>
      </c>
      <c r="J62" s="63">
        <f t="shared" si="20"/>
        <v>10437.4947508</v>
      </c>
      <c r="K62" s="61">
        <f>K54+K58</f>
        <v>0</v>
      </c>
      <c r="L62" s="213">
        <f t="shared" si="20"/>
        <v>446.28503948573564</v>
      </c>
      <c r="M62" s="67">
        <f t="shared" si="20"/>
        <v>10883.779790285735</v>
      </c>
      <c r="N62" s="61">
        <f t="shared" si="20"/>
        <v>27517.092820000005</v>
      </c>
      <c r="O62" s="51">
        <f t="shared" si="20"/>
        <v>0</v>
      </c>
      <c r="P62" s="66">
        <f t="shared" si="20"/>
        <v>0</v>
      </c>
      <c r="Q62" s="67">
        <f t="shared" si="20"/>
        <v>27517.092820000005</v>
      </c>
      <c r="R62" s="62">
        <f t="shared" si="20"/>
        <v>28842.234795599998</v>
      </c>
      <c r="S62" s="62">
        <f t="shared" si="20"/>
        <v>0</v>
      </c>
      <c r="T62" s="214">
        <f t="shared" si="20"/>
        <v>1984579.4795328802</v>
      </c>
      <c r="X62" s="39"/>
    </row>
    <row r="63" spans="1:25" s="6" customFormat="1" ht="15" x14ac:dyDescent="0.2">
      <c r="A63" s="139"/>
      <c r="B63" s="140" t="s">
        <v>33</v>
      </c>
      <c r="C63" s="141">
        <f t="shared" si="20"/>
        <v>4288.7396694214876</v>
      </c>
      <c r="D63" s="142">
        <f t="shared" si="20"/>
        <v>83.081703712234372</v>
      </c>
      <c r="E63" s="142">
        <f t="shared" si="20"/>
        <v>1396.2233547471153</v>
      </c>
      <c r="F63" s="142">
        <f t="shared" si="20"/>
        <v>117.40598932155376</v>
      </c>
      <c r="G63" s="142">
        <f t="shared" si="20"/>
        <v>0</v>
      </c>
      <c r="H63" s="107">
        <f t="shared" si="20"/>
        <v>-1.3695965994388537</v>
      </c>
      <c r="I63" s="133">
        <f t="shared" si="20"/>
        <v>5884.0811206029521</v>
      </c>
      <c r="J63" s="109">
        <f t="shared" si="20"/>
        <v>32.031450872359962</v>
      </c>
      <c r="K63" s="107">
        <f>K55+K59</f>
        <v>0</v>
      </c>
      <c r="L63" s="222">
        <f t="shared" si="20"/>
        <v>1.3695965994388537</v>
      </c>
      <c r="M63" s="115">
        <f t="shared" si="20"/>
        <v>33.401047471798819</v>
      </c>
      <c r="N63" s="107">
        <f t="shared" si="20"/>
        <v>84.446740128558304</v>
      </c>
      <c r="O63" s="113">
        <f t="shared" si="20"/>
        <v>0</v>
      </c>
      <c r="P63" s="114">
        <f t="shared" si="20"/>
        <v>0</v>
      </c>
      <c r="Q63" s="115">
        <f t="shared" si="20"/>
        <v>84.446740128558304</v>
      </c>
      <c r="R63" s="133">
        <f t="shared" si="20"/>
        <v>88.513445895004793</v>
      </c>
      <c r="S63" s="133">
        <f t="shared" si="20"/>
        <v>0</v>
      </c>
      <c r="T63" s="226">
        <f t="shared" si="20"/>
        <v>6090.4423540983134</v>
      </c>
      <c r="X63" s="39"/>
    </row>
    <row r="64" spans="1:25" s="6" customFormat="1" ht="10.5" customHeight="1" x14ac:dyDescent="0.2">
      <c r="A64" s="69"/>
      <c r="B64" s="58"/>
      <c r="C64" s="136"/>
      <c r="D64" s="128"/>
      <c r="E64" s="128"/>
      <c r="F64" s="128"/>
      <c r="G64" s="128"/>
      <c r="H64" s="87"/>
      <c r="I64" s="129"/>
      <c r="J64" s="89"/>
      <c r="K64" s="87"/>
      <c r="L64" s="217"/>
      <c r="M64" s="95"/>
      <c r="N64" s="87"/>
      <c r="O64" s="93"/>
      <c r="P64" s="94"/>
      <c r="Q64" s="95"/>
      <c r="R64" s="129"/>
      <c r="S64" s="129"/>
      <c r="T64" s="225"/>
      <c r="X64" s="39"/>
    </row>
    <row r="65" spans="1:25" s="6" customFormat="1" x14ac:dyDescent="0.25">
      <c r="A65" s="57" t="s">
        <v>58</v>
      </c>
      <c r="B65" s="70" t="s">
        <v>31</v>
      </c>
      <c r="C65" s="59">
        <f>'[1]Aug 2014'!$N$83</f>
        <v>28851500</v>
      </c>
      <c r="D65" s="60">
        <f>'[1]Aug 2014'!$N$39</f>
        <v>0</v>
      </c>
      <c r="E65" s="60">
        <f>'[1]Aug 2014'!$P$169</f>
        <v>13644870.979247432</v>
      </c>
      <c r="F65" s="60">
        <f>'[1]Aug 2014'!$J$553</f>
        <v>560618.78051258472</v>
      </c>
      <c r="G65" s="60">
        <f>'[1]Aug 2014'!$M$83</f>
        <v>0</v>
      </c>
      <c r="H65" s="61">
        <f>-'[1]Aug 2014'!$H$212</f>
        <v>-107721.46338757199</v>
      </c>
      <c r="I65" s="62">
        <f>SUM(C65:H65)</f>
        <v>42949268.296372451</v>
      </c>
      <c r="J65" s="63">
        <f>SUM('[1]Aug 2014'!$E$212:$G$212)</f>
        <v>138170</v>
      </c>
      <c r="K65" s="61">
        <f>'[1]Aug 2014'!$I$212</f>
        <v>0</v>
      </c>
      <c r="L65" s="213">
        <f>'[1]Aug 2014'!$H$212</f>
        <v>107721.46338757199</v>
      </c>
      <c r="M65" s="67">
        <f>SUM(J65:L65)</f>
        <v>245891.46338757197</v>
      </c>
      <c r="N65" s="61">
        <f>'[1]Aug 2014'!$J$255</f>
        <v>643600</v>
      </c>
      <c r="O65" s="51">
        <v>0</v>
      </c>
      <c r="P65" s="66">
        <v>0</v>
      </c>
      <c r="Q65" s="67">
        <f>SUM(N65:P65)</f>
        <v>643600</v>
      </c>
      <c r="R65" s="62">
        <f>'[1]Aug 2014'!$J$299</f>
        <v>725710.02502499835</v>
      </c>
      <c r="S65" s="62">
        <v>0</v>
      </c>
      <c r="T65" s="214">
        <f>I65+M65+Q65+R65+S65</f>
        <v>44564469.784785017</v>
      </c>
      <c r="X65" s="149"/>
      <c r="Y65" s="148"/>
    </row>
    <row r="66" spans="1:25" s="6" customFormat="1" x14ac:dyDescent="0.25">
      <c r="A66" s="69"/>
      <c r="B66" s="70" t="s">
        <v>32</v>
      </c>
      <c r="C66" s="59">
        <f t="shared" ref="C66:S66" si="21">(+C65*7.48052)/1000</f>
        <v>215824.22278000001</v>
      </c>
      <c r="D66" s="60">
        <f t="shared" si="21"/>
        <v>0</v>
      </c>
      <c r="E66" s="60">
        <f t="shared" si="21"/>
        <v>102070.73025768</v>
      </c>
      <c r="F66" s="60">
        <f t="shared" si="21"/>
        <v>4193.72</v>
      </c>
      <c r="G66" s="60">
        <f t="shared" si="21"/>
        <v>0</v>
      </c>
      <c r="H66" s="61">
        <f t="shared" si="21"/>
        <v>-805.81256130000008</v>
      </c>
      <c r="I66" s="62">
        <f t="shared" si="21"/>
        <v>321282.86047638004</v>
      </c>
      <c r="J66" s="63">
        <f t="shared" si="21"/>
        <v>1033.5834484</v>
      </c>
      <c r="K66" s="61">
        <f t="shared" si="21"/>
        <v>0</v>
      </c>
      <c r="L66" s="213">
        <f t="shared" si="21"/>
        <v>805.81256130000008</v>
      </c>
      <c r="M66" s="67">
        <f t="shared" si="21"/>
        <v>1839.3960097000001</v>
      </c>
      <c r="N66" s="61">
        <f t="shared" si="21"/>
        <v>4814.4626720000006</v>
      </c>
      <c r="O66" s="51">
        <f t="shared" si="21"/>
        <v>0</v>
      </c>
      <c r="P66" s="66">
        <f t="shared" si="21"/>
        <v>0</v>
      </c>
      <c r="Q66" s="67">
        <f t="shared" si="21"/>
        <v>4814.4626720000006</v>
      </c>
      <c r="R66" s="62">
        <f t="shared" si="21"/>
        <v>5428.6883564000009</v>
      </c>
      <c r="S66" s="62">
        <f t="shared" si="21"/>
        <v>0</v>
      </c>
      <c r="T66" s="214">
        <f>(+T65*7.48052)/1000</f>
        <v>333365.40751448006</v>
      </c>
      <c r="X66" s="149"/>
      <c r="Y66" s="148"/>
    </row>
    <row r="67" spans="1:25" s="6" customFormat="1" x14ac:dyDescent="0.25">
      <c r="A67" s="69"/>
      <c r="B67" s="70" t="s">
        <v>33</v>
      </c>
      <c r="C67" s="71">
        <f t="shared" ref="C67:S67" si="22">C65/43560</f>
        <v>662.33930211202937</v>
      </c>
      <c r="D67" s="72">
        <f t="shared" si="22"/>
        <v>0</v>
      </c>
      <c r="E67" s="72">
        <f t="shared" si="22"/>
        <v>313.24313542808613</v>
      </c>
      <c r="F67" s="72">
        <f t="shared" si="22"/>
        <v>12.870036283576326</v>
      </c>
      <c r="G67" s="72">
        <f t="shared" si="22"/>
        <v>0</v>
      </c>
      <c r="H67" s="73">
        <f t="shared" si="22"/>
        <v>-2.4729445222123965</v>
      </c>
      <c r="I67" s="74">
        <f t="shared" si="22"/>
        <v>985.9795293014796</v>
      </c>
      <c r="J67" s="75">
        <f t="shared" si="22"/>
        <v>3.1719467401285582</v>
      </c>
      <c r="K67" s="73">
        <f t="shared" si="22"/>
        <v>0</v>
      </c>
      <c r="L67" s="215">
        <f t="shared" si="22"/>
        <v>2.4729445222123965</v>
      </c>
      <c r="M67" s="81">
        <f t="shared" si="22"/>
        <v>5.6448912623409546</v>
      </c>
      <c r="N67" s="73">
        <f t="shared" si="22"/>
        <v>14.77502295684114</v>
      </c>
      <c r="O67" s="79">
        <f t="shared" si="22"/>
        <v>0</v>
      </c>
      <c r="P67" s="80">
        <f t="shared" si="22"/>
        <v>0</v>
      </c>
      <c r="Q67" s="81">
        <f t="shared" si="22"/>
        <v>14.77502295684114</v>
      </c>
      <c r="R67" s="74">
        <f t="shared" si="22"/>
        <v>16.660009757231368</v>
      </c>
      <c r="S67" s="74">
        <f t="shared" si="22"/>
        <v>0</v>
      </c>
      <c r="T67" s="216">
        <f>T65/43560</f>
        <v>1023.059453277893</v>
      </c>
      <c r="X67" s="149"/>
      <c r="Y67" s="150"/>
    </row>
    <row r="68" spans="1:25" s="6" customFormat="1" ht="10.5" customHeight="1" x14ac:dyDescent="0.2">
      <c r="A68" s="69"/>
      <c r="B68" s="70"/>
      <c r="C68" s="136"/>
      <c r="D68" s="128"/>
      <c r="E68" s="128"/>
      <c r="F68" s="128"/>
      <c r="G68" s="128"/>
      <c r="H68" s="87"/>
      <c r="I68" s="129"/>
      <c r="J68" s="63"/>
      <c r="K68" s="61"/>
      <c r="L68" s="213"/>
      <c r="M68" s="67"/>
      <c r="N68" s="61"/>
      <c r="O68" s="51"/>
      <c r="P68" s="66"/>
      <c r="Q68" s="67"/>
      <c r="R68" s="62"/>
      <c r="S68" s="62"/>
      <c r="T68" s="214"/>
    </row>
    <row r="69" spans="1:25" s="6" customFormat="1" ht="15" x14ac:dyDescent="0.2">
      <c r="A69" s="138" t="s">
        <v>34</v>
      </c>
      <c r="B69" s="70" t="s">
        <v>31</v>
      </c>
      <c r="C69" s="59">
        <f t="shared" ref="C69:T71" si="23">C61+C65</f>
        <v>215669000</v>
      </c>
      <c r="D69" s="60">
        <f t="shared" si="23"/>
        <v>3619039.0137049295</v>
      </c>
      <c r="E69" s="60">
        <f t="shared" si="23"/>
        <v>74464360.312031791</v>
      </c>
      <c r="F69" s="60">
        <f t="shared" si="23"/>
        <v>5674823.6753594661</v>
      </c>
      <c r="G69" s="60">
        <f t="shared" si="23"/>
        <v>0</v>
      </c>
      <c r="H69" s="61">
        <f t="shared" si="23"/>
        <v>-167381.09125912847</v>
      </c>
      <c r="I69" s="62">
        <f t="shared" si="23"/>
        <v>299259841.90983707</v>
      </c>
      <c r="J69" s="63">
        <f t="shared" si="23"/>
        <v>1533460</v>
      </c>
      <c r="K69" s="61">
        <f t="shared" si="23"/>
        <v>0</v>
      </c>
      <c r="L69" s="213">
        <f t="shared" si="23"/>
        <v>167381.09125912847</v>
      </c>
      <c r="M69" s="67">
        <f t="shared" si="23"/>
        <v>1700841.0912591286</v>
      </c>
      <c r="N69" s="61">
        <f t="shared" si="23"/>
        <v>4322100</v>
      </c>
      <c r="O69" s="51">
        <f t="shared" si="23"/>
        <v>0</v>
      </c>
      <c r="P69" s="66">
        <f t="shared" si="23"/>
        <v>0</v>
      </c>
      <c r="Q69" s="67">
        <f t="shared" si="23"/>
        <v>4322100</v>
      </c>
      <c r="R69" s="62">
        <f t="shared" si="23"/>
        <v>4581355.7282114075</v>
      </c>
      <c r="S69" s="62">
        <f t="shared" si="23"/>
        <v>0</v>
      </c>
      <c r="T69" s="214">
        <f t="shared" si="23"/>
        <v>309864138.72930759</v>
      </c>
    </row>
    <row r="70" spans="1:25" s="6" customFormat="1" ht="15" x14ac:dyDescent="0.2">
      <c r="A70" s="69"/>
      <c r="B70" s="70" t="s">
        <v>32</v>
      </c>
      <c r="C70" s="59">
        <f t="shared" si="23"/>
        <v>1613316.2678800002</v>
      </c>
      <c r="D70" s="60">
        <f t="shared" si="23"/>
        <v>27072.293722800001</v>
      </c>
      <c r="E70" s="60">
        <f t="shared" si="23"/>
        <v>557032.13660136005</v>
      </c>
      <c r="F70" s="60">
        <f t="shared" si="23"/>
        <v>42450.631999999998</v>
      </c>
      <c r="G70" s="60">
        <f t="shared" si="23"/>
        <v>0</v>
      </c>
      <c r="H70" s="61">
        <f t="shared" si="23"/>
        <v>-1252.0976007857357</v>
      </c>
      <c r="I70" s="62">
        <f t="shared" si="23"/>
        <v>2238619.2326033744</v>
      </c>
      <c r="J70" s="63">
        <f t="shared" si="23"/>
        <v>11471.078199200001</v>
      </c>
      <c r="K70" s="61">
        <f>K62+K66</f>
        <v>0</v>
      </c>
      <c r="L70" s="213">
        <f t="shared" si="23"/>
        <v>1252.0976007857357</v>
      </c>
      <c r="M70" s="67">
        <f t="shared" si="23"/>
        <v>12723.175799985735</v>
      </c>
      <c r="N70" s="61">
        <f t="shared" si="23"/>
        <v>32331.555492000007</v>
      </c>
      <c r="O70" s="51">
        <f t="shared" si="23"/>
        <v>0</v>
      </c>
      <c r="P70" s="66">
        <f t="shared" si="23"/>
        <v>0</v>
      </c>
      <c r="Q70" s="67">
        <f t="shared" si="23"/>
        <v>32331.555492000007</v>
      </c>
      <c r="R70" s="62">
        <f t="shared" si="23"/>
        <v>34270.923151999996</v>
      </c>
      <c r="S70" s="62">
        <f t="shared" si="23"/>
        <v>0</v>
      </c>
      <c r="T70" s="214">
        <f t="shared" si="23"/>
        <v>2317944.8870473602</v>
      </c>
    </row>
    <row r="71" spans="1:25" s="6" customFormat="1" ht="15" x14ac:dyDescent="0.2">
      <c r="A71" s="139"/>
      <c r="B71" s="140" t="s">
        <v>33</v>
      </c>
      <c r="C71" s="141">
        <f t="shared" si="23"/>
        <v>4951.0789715335168</v>
      </c>
      <c r="D71" s="142">
        <f t="shared" si="23"/>
        <v>83.081703712234372</v>
      </c>
      <c r="E71" s="142">
        <f t="shared" si="23"/>
        <v>1709.4664901752014</v>
      </c>
      <c r="F71" s="142">
        <f t="shared" si="23"/>
        <v>130.27602560513009</v>
      </c>
      <c r="G71" s="142">
        <f t="shared" si="23"/>
        <v>0</v>
      </c>
      <c r="H71" s="107">
        <f t="shared" si="23"/>
        <v>-3.8425411216512502</v>
      </c>
      <c r="I71" s="133">
        <f t="shared" si="23"/>
        <v>6870.0606499044316</v>
      </c>
      <c r="J71" s="109">
        <f t="shared" si="23"/>
        <v>35.203397612488523</v>
      </c>
      <c r="K71" s="107">
        <f>K63+K67</f>
        <v>0</v>
      </c>
      <c r="L71" s="222">
        <f t="shared" si="23"/>
        <v>3.8425411216512502</v>
      </c>
      <c r="M71" s="115">
        <f t="shared" si="23"/>
        <v>39.045938734139774</v>
      </c>
      <c r="N71" s="107">
        <f t="shared" si="23"/>
        <v>99.221763085399445</v>
      </c>
      <c r="O71" s="113">
        <f t="shared" si="23"/>
        <v>0</v>
      </c>
      <c r="P71" s="114">
        <f t="shared" si="23"/>
        <v>0</v>
      </c>
      <c r="Q71" s="133">
        <f t="shared" si="23"/>
        <v>99.221763085399445</v>
      </c>
      <c r="R71" s="133">
        <f t="shared" si="23"/>
        <v>105.17345565223616</v>
      </c>
      <c r="S71" s="133">
        <f t="shared" si="23"/>
        <v>0</v>
      </c>
      <c r="T71" s="226">
        <f t="shared" si="23"/>
        <v>7113.5018073762067</v>
      </c>
    </row>
    <row r="72" spans="1:25" s="6" customFormat="1" ht="10.5" customHeight="1" x14ac:dyDescent="0.2">
      <c r="A72" s="69"/>
      <c r="B72" s="58"/>
      <c r="C72" s="136"/>
      <c r="D72" s="128"/>
      <c r="E72" s="128"/>
      <c r="F72" s="128"/>
      <c r="G72" s="128"/>
      <c r="H72" s="87"/>
      <c r="I72" s="129"/>
      <c r="J72" s="89"/>
      <c r="K72" s="87"/>
      <c r="L72" s="217"/>
      <c r="M72" s="95"/>
      <c r="N72" s="87"/>
      <c r="O72" s="93"/>
      <c r="P72" s="94"/>
      <c r="Q72" s="129"/>
      <c r="R72" s="129"/>
      <c r="S72" s="129"/>
      <c r="T72" s="225"/>
    </row>
    <row r="73" spans="1:25" s="152" customFormat="1" ht="15" x14ac:dyDescent="0.2">
      <c r="A73" s="57" t="s">
        <v>59</v>
      </c>
      <c r="B73" s="70" t="s">
        <v>31</v>
      </c>
      <c r="C73" s="59">
        <f>'[1]Sep 2014'!$N$83</f>
        <v>26276100</v>
      </c>
      <c r="D73" s="60">
        <f>'[1]Sep 2014'!$N$39</f>
        <v>0</v>
      </c>
      <c r="E73" s="60">
        <f>'[1]Sep 2014'!$P$169</f>
        <v>11554101.909893965</v>
      </c>
      <c r="F73" s="60">
        <f>'[1]Sep 2014'!$J$553</f>
        <v>231478.02559180377</v>
      </c>
      <c r="G73" s="60">
        <f>'[1]Sep 2014'!$L$83</f>
        <v>0</v>
      </c>
      <c r="H73" s="61">
        <f>-'[1]Sep 2014'!$H$212</f>
        <v>-46619.300000000076</v>
      </c>
      <c r="I73" s="62">
        <f>SUM(C73:H73)</f>
        <v>38015060.635485776</v>
      </c>
      <c r="J73" s="63">
        <f>SUM('[1]Sep 2014'!$E$212:$G$212)</f>
        <v>189030</v>
      </c>
      <c r="K73" s="61">
        <f>'[1]Sep 2014'!$I$212</f>
        <v>0</v>
      </c>
      <c r="L73" s="213">
        <f>'[1]Sep 2014'!$H$212</f>
        <v>46619.300000000076</v>
      </c>
      <c r="M73" s="67">
        <f>SUM(J73:L73)</f>
        <v>235649.30000000008</v>
      </c>
      <c r="N73" s="61">
        <f>'[1]Sep 2014'!$J$255</f>
        <v>577600</v>
      </c>
      <c r="O73" s="51">
        <v>0</v>
      </c>
      <c r="P73" s="66">
        <v>0</v>
      </c>
      <c r="Q73" s="62">
        <f>SUM(N73:P73)</f>
        <v>577600</v>
      </c>
      <c r="R73" s="62">
        <f>'[1]Sep 2014'!$J$299</f>
        <v>627339.52826808824</v>
      </c>
      <c r="S73" s="62">
        <v>0</v>
      </c>
      <c r="T73" s="214">
        <f>I73+M73+Q73+R73+S73</f>
        <v>39455649.463753864</v>
      </c>
    </row>
    <row r="74" spans="1:25" s="152" customFormat="1" ht="15" x14ac:dyDescent="0.2">
      <c r="A74" s="69"/>
      <c r="B74" s="70" t="s">
        <v>32</v>
      </c>
      <c r="C74" s="59">
        <f t="shared" ref="C74:S74" si="24">(+C73*7.48052)/1000</f>
        <v>196558.89157199999</v>
      </c>
      <c r="D74" s="60">
        <f t="shared" si="24"/>
        <v>0</v>
      </c>
      <c r="E74" s="60">
        <f t="shared" si="24"/>
        <v>86430.69041900002</v>
      </c>
      <c r="F74" s="60">
        <f t="shared" si="24"/>
        <v>1731.576</v>
      </c>
      <c r="G74" s="60">
        <f t="shared" si="24"/>
        <v>0</v>
      </c>
      <c r="H74" s="61">
        <f t="shared" si="24"/>
        <v>-348.73660603600058</v>
      </c>
      <c r="I74" s="62">
        <f t="shared" si="24"/>
        <v>284372.42138496402</v>
      </c>
      <c r="J74" s="63">
        <f t="shared" si="24"/>
        <v>1414.0426955999999</v>
      </c>
      <c r="K74" s="61">
        <f t="shared" si="24"/>
        <v>0</v>
      </c>
      <c r="L74" s="213">
        <f t="shared" si="24"/>
        <v>348.73660603600058</v>
      </c>
      <c r="M74" s="67">
        <f t="shared" si="24"/>
        <v>1762.7793016360006</v>
      </c>
      <c r="N74" s="61">
        <f t="shared" si="24"/>
        <v>4320.7483519999996</v>
      </c>
      <c r="O74" s="51">
        <f t="shared" si="24"/>
        <v>0</v>
      </c>
      <c r="P74" s="66">
        <f t="shared" si="24"/>
        <v>0</v>
      </c>
      <c r="Q74" s="62">
        <f t="shared" si="24"/>
        <v>4320.7483519999996</v>
      </c>
      <c r="R74" s="62">
        <f t="shared" si="24"/>
        <v>4692.8258879999994</v>
      </c>
      <c r="S74" s="62">
        <f t="shared" si="24"/>
        <v>0</v>
      </c>
      <c r="T74" s="214">
        <f>(+T73*7.48052)/1000</f>
        <v>295148.77492660005</v>
      </c>
    </row>
    <row r="75" spans="1:25" s="152" customFormat="1" ht="15" x14ac:dyDescent="0.2">
      <c r="A75" s="69"/>
      <c r="B75" s="70" t="s">
        <v>33</v>
      </c>
      <c r="C75" s="71">
        <f t="shared" ref="C75:S75" si="25">C73/43560</f>
        <v>603.21625344352617</v>
      </c>
      <c r="D75" s="72">
        <f t="shared" si="25"/>
        <v>0</v>
      </c>
      <c r="E75" s="72">
        <f t="shared" si="25"/>
        <v>265.24568204531602</v>
      </c>
      <c r="F75" s="72">
        <f t="shared" si="25"/>
        <v>5.3140042606015561</v>
      </c>
      <c r="G75" s="72">
        <f t="shared" si="25"/>
        <v>0</v>
      </c>
      <c r="H75" s="73">
        <f t="shared" si="25"/>
        <v>-1.0702318640955022</v>
      </c>
      <c r="I75" s="74">
        <f t="shared" si="25"/>
        <v>872.70570788534837</v>
      </c>
      <c r="J75" s="75">
        <f t="shared" si="25"/>
        <v>4.3395316804407713</v>
      </c>
      <c r="K75" s="73">
        <f t="shared" si="25"/>
        <v>0</v>
      </c>
      <c r="L75" s="215">
        <f t="shared" si="25"/>
        <v>1.0702318640955022</v>
      </c>
      <c r="M75" s="81">
        <f t="shared" si="25"/>
        <v>5.4097635445362737</v>
      </c>
      <c r="N75" s="73">
        <f t="shared" si="25"/>
        <v>13.259871441689624</v>
      </c>
      <c r="O75" s="79">
        <f t="shared" si="25"/>
        <v>0</v>
      </c>
      <c r="P75" s="80">
        <f t="shared" si="25"/>
        <v>0</v>
      </c>
      <c r="Q75" s="74">
        <f t="shared" si="25"/>
        <v>13.259871441689624</v>
      </c>
      <c r="R75" s="74">
        <f t="shared" si="25"/>
        <v>14.401733890451979</v>
      </c>
      <c r="S75" s="74">
        <f t="shared" si="25"/>
        <v>0</v>
      </c>
      <c r="T75" s="216">
        <f>T73/43560</f>
        <v>905.77707676202624</v>
      </c>
    </row>
    <row r="76" spans="1:25" s="152" customFormat="1" ht="10.5" customHeight="1" x14ac:dyDescent="0.2">
      <c r="A76" s="69"/>
      <c r="B76" s="70"/>
      <c r="C76" s="136"/>
      <c r="D76" s="128"/>
      <c r="E76" s="128"/>
      <c r="F76" s="128"/>
      <c r="G76" s="128"/>
      <c r="H76" s="87"/>
      <c r="I76" s="129"/>
      <c r="J76" s="63"/>
      <c r="K76" s="61"/>
      <c r="L76" s="213"/>
      <c r="M76" s="67"/>
      <c r="N76" s="61"/>
      <c r="O76" s="51"/>
      <c r="P76" s="66"/>
      <c r="Q76" s="62"/>
      <c r="R76" s="62"/>
      <c r="S76" s="62"/>
      <c r="T76" s="214"/>
    </row>
    <row r="77" spans="1:25" s="152" customFormat="1" ht="15" x14ac:dyDescent="0.2">
      <c r="A77" s="138" t="s">
        <v>34</v>
      </c>
      <c r="B77" s="70" t="s">
        <v>31</v>
      </c>
      <c r="C77" s="59">
        <f t="shared" ref="C77:T79" si="26">C69+C73</f>
        <v>241945100</v>
      </c>
      <c r="D77" s="60">
        <f t="shared" si="26"/>
        <v>3619039.0137049295</v>
      </c>
      <c r="E77" s="60">
        <f t="shared" si="26"/>
        <v>86018462.22192575</v>
      </c>
      <c r="F77" s="60">
        <f t="shared" si="26"/>
        <v>5906301.7009512698</v>
      </c>
      <c r="G77" s="60">
        <f t="shared" si="26"/>
        <v>0</v>
      </c>
      <c r="H77" s="61">
        <f t="shared" si="26"/>
        <v>-214000.39125912855</v>
      </c>
      <c r="I77" s="62">
        <f t="shared" si="26"/>
        <v>337274902.54532284</v>
      </c>
      <c r="J77" s="63">
        <f t="shared" si="26"/>
        <v>1722490</v>
      </c>
      <c r="K77" s="61">
        <f t="shared" si="26"/>
        <v>0</v>
      </c>
      <c r="L77" s="213">
        <f t="shared" si="26"/>
        <v>214000.39125912855</v>
      </c>
      <c r="M77" s="67">
        <f t="shared" si="26"/>
        <v>1936490.3912591287</v>
      </c>
      <c r="N77" s="61">
        <f t="shared" si="26"/>
        <v>4899700</v>
      </c>
      <c r="O77" s="51">
        <f t="shared" si="26"/>
        <v>0</v>
      </c>
      <c r="P77" s="66">
        <f t="shared" si="26"/>
        <v>0</v>
      </c>
      <c r="Q77" s="62">
        <f t="shared" si="26"/>
        <v>4899700</v>
      </c>
      <c r="R77" s="62">
        <f t="shared" si="26"/>
        <v>5208695.2564794961</v>
      </c>
      <c r="S77" s="62">
        <f t="shared" si="26"/>
        <v>0</v>
      </c>
      <c r="T77" s="214">
        <f t="shared" si="26"/>
        <v>349319788.19306147</v>
      </c>
    </row>
    <row r="78" spans="1:25" s="152" customFormat="1" ht="15" x14ac:dyDescent="0.2">
      <c r="A78" s="69"/>
      <c r="B78" s="70" t="s">
        <v>32</v>
      </c>
      <c r="C78" s="59">
        <f t="shared" si="26"/>
        <v>1809875.1594520002</v>
      </c>
      <c r="D78" s="60">
        <f t="shared" si="26"/>
        <v>27072.293722800001</v>
      </c>
      <c r="E78" s="60">
        <f t="shared" si="26"/>
        <v>643462.82702036004</v>
      </c>
      <c r="F78" s="60">
        <f t="shared" si="26"/>
        <v>44182.207999999999</v>
      </c>
      <c r="G78" s="60">
        <f t="shared" si="26"/>
        <v>0</v>
      </c>
      <c r="H78" s="61">
        <f t="shared" si="26"/>
        <v>-1600.8342068217362</v>
      </c>
      <c r="I78" s="62">
        <f t="shared" si="26"/>
        <v>2522991.6539883385</v>
      </c>
      <c r="J78" s="63">
        <f t="shared" si="26"/>
        <v>12885.1208948</v>
      </c>
      <c r="K78" s="61">
        <f>K70+K74</f>
        <v>0</v>
      </c>
      <c r="L78" s="213">
        <f t="shared" si="26"/>
        <v>1600.8342068217362</v>
      </c>
      <c r="M78" s="67">
        <f t="shared" si="26"/>
        <v>14485.955101621736</v>
      </c>
      <c r="N78" s="61">
        <f t="shared" si="26"/>
        <v>36652.303844000009</v>
      </c>
      <c r="O78" s="51">
        <f t="shared" si="26"/>
        <v>0</v>
      </c>
      <c r="P78" s="66">
        <f t="shared" si="26"/>
        <v>0</v>
      </c>
      <c r="Q78" s="62">
        <f t="shared" si="26"/>
        <v>36652.303844000009</v>
      </c>
      <c r="R78" s="62">
        <f t="shared" si="26"/>
        <v>38963.749039999995</v>
      </c>
      <c r="S78" s="62">
        <f t="shared" si="26"/>
        <v>0</v>
      </c>
      <c r="T78" s="214">
        <f t="shared" si="26"/>
        <v>2613093.6619739602</v>
      </c>
    </row>
    <row r="79" spans="1:25" s="152" customFormat="1" ht="15" x14ac:dyDescent="0.2">
      <c r="A79" s="139"/>
      <c r="B79" s="140" t="s">
        <v>33</v>
      </c>
      <c r="C79" s="141">
        <f t="shared" si="26"/>
        <v>5554.2952249770433</v>
      </c>
      <c r="D79" s="142">
        <f t="shared" si="26"/>
        <v>83.081703712234372</v>
      </c>
      <c r="E79" s="142">
        <f t="shared" si="26"/>
        <v>1974.7121722205175</v>
      </c>
      <c r="F79" s="142">
        <f t="shared" si="26"/>
        <v>135.59002986573165</v>
      </c>
      <c r="G79" s="142">
        <f t="shared" si="26"/>
        <v>0</v>
      </c>
      <c r="H79" s="107">
        <f t="shared" si="26"/>
        <v>-4.9127729857467521</v>
      </c>
      <c r="I79" s="133">
        <f t="shared" si="26"/>
        <v>7742.7663577897802</v>
      </c>
      <c r="J79" s="109">
        <f t="shared" si="26"/>
        <v>39.542929292929294</v>
      </c>
      <c r="K79" s="107">
        <f>K71+K75</f>
        <v>0</v>
      </c>
      <c r="L79" s="222">
        <f t="shared" si="26"/>
        <v>4.9127729857467521</v>
      </c>
      <c r="M79" s="115">
        <f t="shared" si="26"/>
        <v>44.45570227867605</v>
      </c>
      <c r="N79" s="107">
        <f t="shared" si="26"/>
        <v>112.48163452708907</v>
      </c>
      <c r="O79" s="113">
        <f t="shared" si="26"/>
        <v>0</v>
      </c>
      <c r="P79" s="114">
        <f t="shared" si="26"/>
        <v>0</v>
      </c>
      <c r="Q79" s="133">
        <f t="shared" si="26"/>
        <v>112.48163452708907</v>
      </c>
      <c r="R79" s="133">
        <f t="shared" si="26"/>
        <v>119.57518954268814</v>
      </c>
      <c r="S79" s="133">
        <f t="shared" si="26"/>
        <v>0</v>
      </c>
      <c r="T79" s="226">
        <f t="shared" si="26"/>
        <v>8019.2788841382326</v>
      </c>
    </row>
    <row r="80" spans="1:25" s="152" customFormat="1" ht="10.5" customHeight="1" x14ac:dyDescent="0.2">
      <c r="A80" s="69"/>
      <c r="B80" s="58"/>
      <c r="C80" s="136"/>
      <c r="D80" s="128"/>
      <c r="E80" s="128"/>
      <c r="F80" s="128"/>
      <c r="G80" s="128"/>
      <c r="H80" s="87"/>
      <c r="I80" s="129"/>
      <c r="J80" s="89"/>
      <c r="K80" s="87"/>
      <c r="L80" s="217"/>
      <c r="M80" s="95"/>
      <c r="N80" s="87"/>
      <c r="O80" s="93"/>
      <c r="P80" s="94"/>
      <c r="Q80" s="129"/>
      <c r="R80" s="129"/>
      <c r="S80" s="129"/>
      <c r="T80" s="225"/>
    </row>
    <row r="81" spans="1:20" s="152" customFormat="1" ht="15" x14ac:dyDescent="0.2">
      <c r="A81" s="57" t="s">
        <v>60</v>
      </c>
      <c r="B81" s="70" t="s">
        <v>31</v>
      </c>
      <c r="C81" s="59">
        <f>'[1]Oct 2014'!$N$83</f>
        <v>24752100</v>
      </c>
      <c r="D81" s="60">
        <f>'[1]Oct 2014'!$N$39</f>
        <v>0</v>
      </c>
      <c r="E81" s="60">
        <f>'[1]Oct 2014'!$P$169</f>
        <v>12141841.236176096</v>
      </c>
      <c r="F81" s="60">
        <f>'[1]Oct 2014'!$J$553</f>
        <v>761362.04434985807</v>
      </c>
      <c r="G81" s="60">
        <f>'[1]Oct 2014'!$M$83</f>
        <v>0</v>
      </c>
      <c r="H81" s="61">
        <f>'[1]Oct 2014'!$H$212</f>
        <v>0</v>
      </c>
      <c r="I81" s="62">
        <f>SUM(C81:H81)</f>
        <v>37655303.280525953</v>
      </c>
      <c r="J81" s="63">
        <f>SUM('[1]Oct 2014'!$E$212:$G$212)</f>
        <v>216640</v>
      </c>
      <c r="K81" s="61">
        <f>'[1]Oct 2014'!$I$212</f>
        <v>0</v>
      </c>
      <c r="L81" s="213">
        <f>'[1]Oct 2014'!$H$212</f>
        <v>0</v>
      </c>
      <c r="M81" s="67">
        <f>SUM(J81:L81)</f>
        <v>216640</v>
      </c>
      <c r="N81" s="61">
        <f>'[1]Oct 2014'!$J$255</f>
        <v>588300</v>
      </c>
      <c r="O81" s="51">
        <v>0</v>
      </c>
      <c r="P81" s="66">
        <v>0</v>
      </c>
      <c r="Q81" s="62">
        <f>SUM(N81:P81)</f>
        <v>588300</v>
      </c>
      <c r="R81" s="62">
        <f>'[1]Oct 2014'!$J$299</f>
        <v>592370.13057915762</v>
      </c>
      <c r="S81" s="62">
        <v>0</v>
      </c>
      <c r="T81" s="214">
        <f>I81+M81+Q81+R81+S81</f>
        <v>39052613.411105111</v>
      </c>
    </row>
    <row r="82" spans="1:20" s="152" customFormat="1" ht="15" x14ac:dyDescent="0.2">
      <c r="A82" s="69"/>
      <c r="B82" s="70" t="s">
        <v>32</v>
      </c>
      <c r="C82" s="59">
        <f t="shared" ref="C82:S82" si="27">(+C81*7.48052)/1000</f>
        <v>185158.579092</v>
      </c>
      <c r="D82" s="60">
        <f t="shared" si="27"/>
        <v>0</v>
      </c>
      <c r="E82" s="60">
        <f t="shared" si="27"/>
        <v>90827.286204040007</v>
      </c>
      <c r="F82" s="60">
        <f t="shared" si="27"/>
        <v>5695.3840000000009</v>
      </c>
      <c r="G82" s="60">
        <f t="shared" si="27"/>
        <v>0</v>
      </c>
      <c r="H82" s="61">
        <f t="shared" si="27"/>
        <v>0</v>
      </c>
      <c r="I82" s="62">
        <f t="shared" si="27"/>
        <v>281681.24929603998</v>
      </c>
      <c r="J82" s="63">
        <f t="shared" si="27"/>
        <v>1620.5798528</v>
      </c>
      <c r="K82" s="61">
        <f t="shared" si="27"/>
        <v>0</v>
      </c>
      <c r="L82" s="213">
        <f t="shared" si="27"/>
        <v>0</v>
      </c>
      <c r="M82" s="67">
        <f t="shared" si="27"/>
        <v>1620.5798528</v>
      </c>
      <c r="N82" s="61">
        <f t="shared" si="27"/>
        <v>4400.7899160000006</v>
      </c>
      <c r="O82" s="51">
        <f t="shared" si="27"/>
        <v>0</v>
      </c>
      <c r="P82" s="66">
        <f t="shared" si="27"/>
        <v>0</v>
      </c>
      <c r="Q82" s="62">
        <f t="shared" si="27"/>
        <v>4400.7899160000006</v>
      </c>
      <c r="R82" s="62">
        <f t="shared" si="27"/>
        <v>4431.2366092000002</v>
      </c>
      <c r="S82" s="62">
        <f t="shared" si="27"/>
        <v>0</v>
      </c>
      <c r="T82" s="214">
        <f>(+T81*7.48052)/1000</f>
        <v>292133.85567404004</v>
      </c>
    </row>
    <row r="83" spans="1:20" s="152" customFormat="1" ht="15" x14ac:dyDescent="0.2">
      <c r="A83" s="69"/>
      <c r="B83" s="70" t="s">
        <v>33</v>
      </c>
      <c r="C83" s="71">
        <f t="shared" ref="C83:S83" si="28">C81/43560</f>
        <v>568.23002754820936</v>
      </c>
      <c r="D83" s="72">
        <f t="shared" si="28"/>
        <v>0</v>
      </c>
      <c r="E83" s="72">
        <f t="shared" si="28"/>
        <v>278.73832038971756</v>
      </c>
      <c r="F83" s="72">
        <f t="shared" si="28"/>
        <v>17.478467501144586</v>
      </c>
      <c r="G83" s="72">
        <f t="shared" si="28"/>
        <v>0</v>
      </c>
      <c r="H83" s="73">
        <f t="shared" si="28"/>
        <v>0</v>
      </c>
      <c r="I83" s="74">
        <f t="shared" si="28"/>
        <v>864.44681543907143</v>
      </c>
      <c r="J83" s="75">
        <f t="shared" si="28"/>
        <v>4.9733700642791554</v>
      </c>
      <c r="K83" s="73">
        <f t="shared" si="28"/>
        <v>0</v>
      </c>
      <c r="L83" s="215">
        <f t="shared" si="28"/>
        <v>0</v>
      </c>
      <c r="M83" s="81">
        <f t="shared" si="28"/>
        <v>4.9733700642791554</v>
      </c>
      <c r="N83" s="73">
        <f t="shared" si="28"/>
        <v>13.505509641873278</v>
      </c>
      <c r="O83" s="79">
        <f t="shared" si="28"/>
        <v>0</v>
      </c>
      <c r="P83" s="80">
        <f t="shared" si="28"/>
        <v>0</v>
      </c>
      <c r="Q83" s="74">
        <f t="shared" si="28"/>
        <v>13.505509641873278</v>
      </c>
      <c r="R83" s="74">
        <f t="shared" si="28"/>
        <v>13.598946982992599</v>
      </c>
      <c r="S83" s="74">
        <f t="shared" si="28"/>
        <v>0</v>
      </c>
      <c r="T83" s="216">
        <f>T81/43560</f>
        <v>896.52464212821656</v>
      </c>
    </row>
    <row r="84" spans="1:20" s="152" customFormat="1" ht="10.5" customHeight="1" x14ac:dyDescent="0.2">
      <c r="A84" s="69"/>
      <c r="B84" s="70"/>
      <c r="C84" s="136"/>
      <c r="D84" s="128"/>
      <c r="E84" s="128"/>
      <c r="F84" s="128"/>
      <c r="G84" s="128"/>
      <c r="H84" s="87"/>
      <c r="I84" s="129"/>
      <c r="J84" s="63"/>
      <c r="K84" s="61"/>
      <c r="L84" s="213"/>
      <c r="M84" s="62"/>
      <c r="N84" s="61"/>
      <c r="O84" s="51"/>
      <c r="P84" s="66"/>
      <c r="Q84" s="62"/>
      <c r="R84" s="62"/>
      <c r="S84" s="62"/>
      <c r="T84" s="214"/>
    </row>
    <row r="85" spans="1:20" s="152" customFormat="1" ht="15" x14ac:dyDescent="0.2">
      <c r="A85" s="138" t="s">
        <v>34</v>
      </c>
      <c r="B85" s="70" t="s">
        <v>31</v>
      </c>
      <c r="C85" s="59">
        <f t="shared" ref="C85:T87" si="29">C77+C81</f>
        <v>266697200</v>
      </c>
      <c r="D85" s="60">
        <f t="shared" si="29"/>
        <v>3619039.0137049295</v>
      </c>
      <c r="E85" s="60">
        <f t="shared" si="29"/>
        <v>98160303.458101839</v>
      </c>
      <c r="F85" s="60">
        <f t="shared" si="29"/>
        <v>6667663.7453011274</v>
      </c>
      <c r="G85" s="60">
        <f t="shared" si="29"/>
        <v>0</v>
      </c>
      <c r="H85" s="61">
        <f t="shared" si="29"/>
        <v>-214000.39125912855</v>
      </c>
      <c r="I85" s="62">
        <f t="shared" si="29"/>
        <v>374930205.82584882</v>
      </c>
      <c r="J85" s="63">
        <f t="shared" si="29"/>
        <v>1939130</v>
      </c>
      <c r="K85" s="61">
        <f t="shared" si="29"/>
        <v>0</v>
      </c>
      <c r="L85" s="213">
        <f t="shared" si="29"/>
        <v>214000.39125912855</v>
      </c>
      <c r="M85" s="62">
        <f t="shared" si="29"/>
        <v>2153130.3912591287</v>
      </c>
      <c r="N85" s="61">
        <f t="shared" si="29"/>
        <v>5488000</v>
      </c>
      <c r="O85" s="51">
        <f t="shared" si="29"/>
        <v>0</v>
      </c>
      <c r="P85" s="66">
        <f t="shared" si="29"/>
        <v>0</v>
      </c>
      <c r="Q85" s="62">
        <f t="shared" si="29"/>
        <v>5488000</v>
      </c>
      <c r="R85" s="62">
        <f t="shared" si="29"/>
        <v>5801065.3870586539</v>
      </c>
      <c r="S85" s="62">
        <f t="shared" si="29"/>
        <v>0</v>
      </c>
      <c r="T85" s="214">
        <f t="shared" si="29"/>
        <v>388372401.60416657</v>
      </c>
    </row>
    <row r="86" spans="1:20" s="152" customFormat="1" ht="15" x14ac:dyDescent="0.2">
      <c r="A86" s="69"/>
      <c r="B86" s="70" t="s">
        <v>32</v>
      </c>
      <c r="C86" s="59">
        <f t="shared" si="29"/>
        <v>1995033.7385440001</v>
      </c>
      <c r="D86" s="60">
        <f t="shared" si="29"/>
        <v>27072.293722800001</v>
      </c>
      <c r="E86" s="60">
        <f t="shared" si="29"/>
        <v>734290.11322440009</v>
      </c>
      <c r="F86" s="60">
        <f t="shared" si="29"/>
        <v>49877.591999999997</v>
      </c>
      <c r="G86" s="60">
        <f t="shared" si="29"/>
        <v>0</v>
      </c>
      <c r="H86" s="61">
        <f t="shared" si="29"/>
        <v>-1600.8342068217362</v>
      </c>
      <c r="I86" s="62">
        <f t="shared" si="29"/>
        <v>2804672.9032843783</v>
      </c>
      <c r="J86" s="63">
        <f t="shared" si="29"/>
        <v>14505.7007476</v>
      </c>
      <c r="K86" s="61">
        <f>K78+K82</f>
        <v>0</v>
      </c>
      <c r="L86" s="213">
        <f t="shared" si="29"/>
        <v>1600.8342068217362</v>
      </c>
      <c r="M86" s="62">
        <f t="shared" si="29"/>
        <v>16106.534954421735</v>
      </c>
      <c r="N86" s="61">
        <f t="shared" si="29"/>
        <v>41053.093760000011</v>
      </c>
      <c r="O86" s="51">
        <f t="shared" si="29"/>
        <v>0</v>
      </c>
      <c r="P86" s="66">
        <f t="shared" si="29"/>
        <v>0</v>
      </c>
      <c r="Q86" s="62">
        <f t="shared" si="29"/>
        <v>41053.093760000011</v>
      </c>
      <c r="R86" s="62">
        <f t="shared" si="29"/>
        <v>43394.985649199996</v>
      </c>
      <c r="S86" s="62">
        <f t="shared" si="29"/>
        <v>0</v>
      </c>
      <c r="T86" s="214">
        <f t="shared" si="29"/>
        <v>2905227.5176480003</v>
      </c>
    </row>
    <row r="87" spans="1:20" s="152" customFormat="1" ht="15" x14ac:dyDescent="0.2">
      <c r="A87" s="139"/>
      <c r="B87" s="140" t="s">
        <v>33</v>
      </c>
      <c r="C87" s="141">
        <f t="shared" si="29"/>
        <v>6122.5252525252527</v>
      </c>
      <c r="D87" s="142">
        <f t="shared" si="29"/>
        <v>83.081703712234372</v>
      </c>
      <c r="E87" s="142">
        <f t="shared" si="29"/>
        <v>2253.450492610235</v>
      </c>
      <c r="F87" s="142">
        <f t="shared" si="29"/>
        <v>153.06849736687624</v>
      </c>
      <c r="G87" s="142">
        <f t="shared" si="29"/>
        <v>0</v>
      </c>
      <c r="H87" s="107">
        <f t="shared" si="29"/>
        <v>-4.9127729857467521</v>
      </c>
      <c r="I87" s="133">
        <f t="shared" si="29"/>
        <v>8607.2131732288508</v>
      </c>
      <c r="J87" s="109">
        <f t="shared" si="29"/>
        <v>44.516299357208453</v>
      </c>
      <c r="K87" s="107">
        <f>K79+K83</f>
        <v>0</v>
      </c>
      <c r="L87" s="222">
        <f t="shared" si="29"/>
        <v>4.9127729857467521</v>
      </c>
      <c r="M87" s="133">
        <f t="shared" si="29"/>
        <v>49.429072342955209</v>
      </c>
      <c r="N87" s="107">
        <f t="shared" si="29"/>
        <v>125.98714416896235</v>
      </c>
      <c r="O87" s="113">
        <f t="shared" si="29"/>
        <v>0</v>
      </c>
      <c r="P87" s="114">
        <f t="shared" si="29"/>
        <v>0</v>
      </c>
      <c r="Q87" s="133">
        <f t="shared" si="29"/>
        <v>125.98714416896235</v>
      </c>
      <c r="R87" s="133">
        <f t="shared" si="29"/>
        <v>133.17413652568072</v>
      </c>
      <c r="S87" s="133">
        <f t="shared" si="29"/>
        <v>0</v>
      </c>
      <c r="T87" s="226">
        <f t="shared" si="29"/>
        <v>8915.8035262664489</v>
      </c>
    </row>
    <row r="88" spans="1:20" s="152" customFormat="1" ht="10.5" customHeight="1" x14ac:dyDescent="0.2">
      <c r="A88" s="69"/>
      <c r="B88" s="58"/>
      <c r="C88" s="136"/>
      <c r="D88" s="128"/>
      <c r="E88" s="128"/>
      <c r="F88" s="128"/>
      <c r="G88" s="128"/>
      <c r="H88" s="87"/>
      <c r="I88" s="129"/>
      <c r="J88" s="89"/>
      <c r="K88" s="87"/>
      <c r="L88" s="217"/>
      <c r="M88" s="129"/>
      <c r="N88" s="87"/>
      <c r="O88" s="93"/>
      <c r="P88" s="94"/>
      <c r="Q88" s="129"/>
      <c r="R88" s="129"/>
      <c r="S88" s="129"/>
      <c r="T88" s="225"/>
    </row>
    <row r="89" spans="1:20" s="152" customFormat="1" ht="15" x14ac:dyDescent="0.2">
      <c r="A89" s="57" t="s">
        <v>61</v>
      </c>
      <c r="B89" s="70" t="s">
        <v>31</v>
      </c>
      <c r="C89" s="59">
        <f>'[1]Nov 2014'!$N$83</f>
        <v>22398500</v>
      </c>
      <c r="D89" s="60">
        <f>'[1]Nov 2014'!$N$39</f>
        <v>0</v>
      </c>
      <c r="E89" s="60">
        <f>'[1]Nov 2014'!$P$169</f>
        <v>6506095</v>
      </c>
      <c r="F89" s="60">
        <f>'[1]Nov 2014'!$J$553</f>
        <v>891024.68812328565</v>
      </c>
      <c r="G89" s="60">
        <f>'[1]Nov 2014'!$M$83</f>
        <v>0</v>
      </c>
      <c r="H89" s="61">
        <f>'[1]Nov 2014'!$H$212</f>
        <v>0</v>
      </c>
      <c r="I89" s="62">
        <f>SUM(C89:H89)</f>
        <v>29795619.688123286</v>
      </c>
      <c r="J89" s="63">
        <f>SUM('[1]Nov 2014'!$E$212:$G$212)</f>
        <v>167250</v>
      </c>
      <c r="K89" s="61">
        <f>'[1]Nov 2014'!$I$212</f>
        <v>0</v>
      </c>
      <c r="L89" s="213">
        <f>'[1]Nov 2014'!$H$212</f>
        <v>0</v>
      </c>
      <c r="M89" s="62">
        <f>SUM(J89:L89)</f>
        <v>167250</v>
      </c>
      <c r="N89" s="61">
        <f>'[1]Nov 2014'!$J$255</f>
        <v>441700</v>
      </c>
      <c r="O89" s="51">
        <v>0</v>
      </c>
      <c r="P89" s="66">
        <v>0</v>
      </c>
      <c r="Q89" s="62">
        <f>SUM(N89:P89)</f>
        <v>441700</v>
      </c>
      <c r="R89" s="62">
        <f>'[1]Nov 2014'!$J$299</f>
        <v>396645.37262115476</v>
      </c>
      <c r="S89" s="62">
        <v>0</v>
      </c>
      <c r="T89" s="214">
        <f>I89+M89+Q89+R89+S89</f>
        <v>30801215.060744442</v>
      </c>
    </row>
    <row r="90" spans="1:20" s="152" customFormat="1" ht="15" x14ac:dyDescent="0.2">
      <c r="A90" s="69"/>
      <c r="B90" s="70" t="s">
        <v>32</v>
      </c>
      <c r="C90" s="59">
        <f t="shared" ref="C90:S90" si="30">(+C89*7.48052)/1000</f>
        <v>167552.42722000001</v>
      </c>
      <c r="D90" s="60">
        <f t="shared" si="30"/>
        <v>0</v>
      </c>
      <c r="E90" s="60">
        <f t="shared" si="30"/>
        <v>48668.9737694</v>
      </c>
      <c r="F90" s="60">
        <f t="shared" si="30"/>
        <v>6665.3280000000013</v>
      </c>
      <c r="G90" s="60">
        <f t="shared" si="30"/>
        <v>0</v>
      </c>
      <c r="H90" s="61">
        <f t="shared" si="30"/>
        <v>0</v>
      </c>
      <c r="I90" s="62">
        <f t="shared" si="30"/>
        <v>222886.7289894</v>
      </c>
      <c r="J90" s="63">
        <f t="shared" si="30"/>
        <v>1251.11697</v>
      </c>
      <c r="K90" s="61">
        <f t="shared" si="30"/>
        <v>0</v>
      </c>
      <c r="L90" s="213">
        <f t="shared" si="30"/>
        <v>0</v>
      </c>
      <c r="M90" s="62">
        <f t="shared" si="30"/>
        <v>1251.11697</v>
      </c>
      <c r="N90" s="61">
        <f t="shared" si="30"/>
        <v>3304.1456840000001</v>
      </c>
      <c r="O90" s="51">
        <f t="shared" si="30"/>
        <v>0</v>
      </c>
      <c r="P90" s="66">
        <f t="shared" si="30"/>
        <v>0</v>
      </c>
      <c r="Q90" s="62">
        <f t="shared" si="30"/>
        <v>3304.1456840000001</v>
      </c>
      <c r="R90" s="62">
        <f t="shared" si="30"/>
        <v>2967.1136428000009</v>
      </c>
      <c r="S90" s="62">
        <f t="shared" si="30"/>
        <v>0</v>
      </c>
      <c r="T90" s="214">
        <f>(+T89*7.48052)/1000</f>
        <v>230409.10528620001</v>
      </c>
    </row>
    <row r="91" spans="1:20" s="152" customFormat="1" ht="15" x14ac:dyDescent="0.2">
      <c r="A91" s="69"/>
      <c r="B91" s="70" t="s">
        <v>33</v>
      </c>
      <c r="C91" s="71">
        <f t="shared" ref="C91:S91" si="31">C89/43560</f>
        <v>514.19880624426082</v>
      </c>
      <c r="D91" s="72">
        <f t="shared" si="31"/>
        <v>0</v>
      </c>
      <c r="E91" s="72">
        <f t="shared" si="31"/>
        <v>149.3593893480257</v>
      </c>
      <c r="F91" s="72">
        <f t="shared" si="31"/>
        <v>20.455112215869736</v>
      </c>
      <c r="G91" s="72">
        <f t="shared" si="31"/>
        <v>0</v>
      </c>
      <c r="H91" s="73">
        <f t="shared" si="31"/>
        <v>0</v>
      </c>
      <c r="I91" s="74">
        <f t="shared" si="31"/>
        <v>684.01330780815624</v>
      </c>
      <c r="J91" s="75">
        <f t="shared" si="31"/>
        <v>3.8395316804407713</v>
      </c>
      <c r="K91" s="73">
        <f t="shared" si="31"/>
        <v>0</v>
      </c>
      <c r="L91" s="215">
        <f t="shared" si="31"/>
        <v>0</v>
      </c>
      <c r="M91" s="74">
        <f t="shared" si="31"/>
        <v>3.8395316804407713</v>
      </c>
      <c r="N91" s="73">
        <f t="shared" si="31"/>
        <v>10.140036730945821</v>
      </c>
      <c r="O91" s="79">
        <f t="shared" si="31"/>
        <v>0</v>
      </c>
      <c r="P91" s="80">
        <f t="shared" si="31"/>
        <v>0</v>
      </c>
      <c r="Q91" s="74">
        <f t="shared" si="31"/>
        <v>10.140036730945821</v>
      </c>
      <c r="R91" s="74">
        <f t="shared" si="31"/>
        <v>9.1057248076481816</v>
      </c>
      <c r="S91" s="74">
        <f t="shared" si="31"/>
        <v>0</v>
      </c>
      <c r="T91" s="216">
        <f>T89/43560</f>
        <v>707.09860102719108</v>
      </c>
    </row>
    <row r="92" spans="1:20" s="152" customFormat="1" ht="10.5" customHeight="1" x14ac:dyDescent="0.2">
      <c r="A92" s="69"/>
      <c r="B92" s="70"/>
      <c r="C92" s="136"/>
      <c r="D92" s="128"/>
      <c r="E92" s="128"/>
      <c r="F92" s="128"/>
      <c r="G92" s="128"/>
      <c r="H92" s="87"/>
      <c r="I92" s="129"/>
      <c r="J92" s="63"/>
      <c r="K92" s="61"/>
      <c r="L92" s="213"/>
      <c r="M92" s="62"/>
      <c r="N92" s="61"/>
      <c r="O92" s="51"/>
      <c r="P92" s="66"/>
      <c r="Q92" s="62"/>
      <c r="R92" s="62"/>
      <c r="S92" s="62"/>
      <c r="T92" s="214"/>
    </row>
    <row r="93" spans="1:20" s="152" customFormat="1" ht="15" x14ac:dyDescent="0.2">
      <c r="A93" s="138" t="s">
        <v>34</v>
      </c>
      <c r="B93" s="70" t="s">
        <v>31</v>
      </c>
      <c r="C93" s="59">
        <f t="shared" ref="C93:T95" si="32">C85+C89</f>
        <v>289095700</v>
      </c>
      <c r="D93" s="60">
        <f t="shared" si="32"/>
        <v>3619039.0137049295</v>
      </c>
      <c r="E93" s="60">
        <f t="shared" si="32"/>
        <v>104666398.45810184</v>
      </c>
      <c r="F93" s="60">
        <f t="shared" si="32"/>
        <v>7558688.4334244132</v>
      </c>
      <c r="G93" s="60">
        <f t="shared" si="32"/>
        <v>0</v>
      </c>
      <c r="H93" s="61">
        <f t="shared" si="32"/>
        <v>-214000.39125912855</v>
      </c>
      <c r="I93" s="62">
        <f t="shared" si="32"/>
        <v>404725825.5139721</v>
      </c>
      <c r="J93" s="63">
        <f t="shared" si="32"/>
        <v>2106380</v>
      </c>
      <c r="K93" s="61">
        <f>K85+K89</f>
        <v>0</v>
      </c>
      <c r="L93" s="213">
        <f t="shared" si="32"/>
        <v>214000.39125912855</v>
      </c>
      <c r="M93" s="62">
        <f t="shared" si="32"/>
        <v>2320380.3912591287</v>
      </c>
      <c r="N93" s="61">
        <f t="shared" si="32"/>
        <v>5929700</v>
      </c>
      <c r="O93" s="51">
        <f t="shared" si="32"/>
        <v>0</v>
      </c>
      <c r="P93" s="66">
        <f t="shared" si="32"/>
        <v>0</v>
      </c>
      <c r="Q93" s="67">
        <f t="shared" si="32"/>
        <v>5929700</v>
      </c>
      <c r="R93" s="62">
        <f t="shared" si="32"/>
        <v>6197710.7596798083</v>
      </c>
      <c r="S93" s="62">
        <f t="shared" si="32"/>
        <v>0</v>
      </c>
      <c r="T93" s="214">
        <f t="shared" si="32"/>
        <v>419173616.66491103</v>
      </c>
    </row>
    <row r="94" spans="1:20" s="152" customFormat="1" ht="15" x14ac:dyDescent="0.2">
      <c r="A94" s="69"/>
      <c r="B94" s="70" t="s">
        <v>32</v>
      </c>
      <c r="C94" s="59">
        <f t="shared" si="32"/>
        <v>2162586.1657640003</v>
      </c>
      <c r="D94" s="60">
        <f t="shared" si="32"/>
        <v>27072.293722800001</v>
      </c>
      <c r="E94" s="60">
        <f t="shared" si="32"/>
        <v>782959.08699380013</v>
      </c>
      <c r="F94" s="60">
        <f t="shared" si="32"/>
        <v>56542.92</v>
      </c>
      <c r="G94" s="60">
        <f t="shared" si="32"/>
        <v>0</v>
      </c>
      <c r="H94" s="61">
        <f t="shared" si="32"/>
        <v>-1600.8342068217362</v>
      </c>
      <c r="I94" s="62">
        <f t="shared" si="32"/>
        <v>3027559.6322737783</v>
      </c>
      <c r="J94" s="63">
        <f t="shared" si="32"/>
        <v>15756.817717599999</v>
      </c>
      <c r="K94" s="61">
        <f>K86+K90</f>
        <v>0</v>
      </c>
      <c r="L94" s="213">
        <f t="shared" si="32"/>
        <v>1600.8342068217362</v>
      </c>
      <c r="M94" s="62">
        <f t="shared" si="32"/>
        <v>17357.651924421734</v>
      </c>
      <c r="N94" s="61">
        <f t="shared" si="32"/>
        <v>44357.239444000013</v>
      </c>
      <c r="O94" s="51">
        <f t="shared" si="32"/>
        <v>0</v>
      </c>
      <c r="P94" s="66">
        <f t="shared" si="32"/>
        <v>0</v>
      </c>
      <c r="Q94" s="62">
        <f t="shared" si="32"/>
        <v>44357.239444000013</v>
      </c>
      <c r="R94" s="62">
        <f t="shared" si="32"/>
        <v>46362.099291999999</v>
      </c>
      <c r="S94" s="62">
        <f t="shared" si="32"/>
        <v>0</v>
      </c>
      <c r="T94" s="214">
        <f t="shared" si="32"/>
        <v>3135636.6229342003</v>
      </c>
    </row>
    <row r="95" spans="1:20" s="152" customFormat="1" ht="15" x14ac:dyDescent="0.2">
      <c r="A95" s="139"/>
      <c r="B95" s="140" t="s">
        <v>33</v>
      </c>
      <c r="C95" s="141">
        <f t="shared" si="32"/>
        <v>6636.7240587695132</v>
      </c>
      <c r="D95" s="142">
        <f t="shared" si="32"/>
        <v>83.081703712234372</v>
      </c>
      <c r="E95" s="142">
        <f t="shared" si="32"/>
        <v>2402.8098819582606</v>
      </c>
      <c r="F95" s="142">
        <f t="shared" si="32"/>
        <v>173.52360958274599</v>
      </c>
      <c r="G95" s="142">
        <f t="shared" si="32"/>
        <v>0</v>
      </c>
      <c r="H95" s="107">
        <f t="shared" si="32"/>
        <v>-4.9127729857467521</v>
      </c>
      <c r="I95" s="133">
        <f t="shared" si="32"/>
        <v>9291.226481037007</v>
      </c>
      <c r="J95" s="109">
        <f t="shared" si="32"/>
        <v>48.355831037649224</v>
      </c>
      <c r="K95" s="107">
        <f>K87+K91</f>
        <v>0</v>
      </c>
      <c r="L95" s="222">
        <f t="shared" si="32"/>
        <v>4.9127729857467521</v>
      </c>
      <c r="M95" s="133">
        <f t="shared" si="32"/>
        <v>53.26860402339598</v>
      </c>
      <c r="N95" s="107">
        <f t="shared" si="32"/>
        <v>136.12718089990815</v>
      </c>
      <c r="O95" s="113">
        <f t="shared" si="32"/>
        <v>0</v>
      </c>
      <c r="P95" s="114">
        <f t="shared" si="32"/>
        <v>0</v>
      </c>
      <c r="Q95" s="133">
        <f t="shared" si="32"/>
        <v>136.12718089990815</v>
      </c>
      <c r="R95" s="133">
        <f t="shared" si="32"/>
        <v>142.27986133332891</v>
      </c>
      <c r="S95" s="133">
        <f t="shared" si="32"/>
        <v>0</v>
      </c>
      <c r="T95" s="226">
        <f t="shared" si="32"/>
        <v>9622.9021272936407</v>
      </c>
    </row>
    <row r="96" spans="1:20" s="152" customFormat="1" ht="10.5" customHeight="1" x14ac:dyDescent="0.2">
      <c r="A96" s="154"/>
      <c r="B96" s="155"/>
      <c r="C96" s="156"/>
      <c r="D96" s="157"/>
      <c r="E96" s="157"/>
      <c r="F96" s="157"/>
      <c r="G96" s="157"/>
      <c r="H96" s="87"/>
      <c r="I96" s="158"/>
      <c r="J96" s="89"/>
      <c r="K96" s="87"/>
      <c r="L96" s="217"/>
      <c r="M96" s="158"/>
      <c r="N96" s="87"/>
      <c r="O96" s="93"/>
      <c r="P96" s="94"/>
      <c r="Q96" s="158"/>
      <c r="R96" s="158"/>
      <c r="S96" s="158"/>
      <c r="T96" s="229"/>
    </row>
    <row r="97" spans="1:20" s="152" customFormat="1" ht="15" x14ac:dyDescent="0.2">
      <c r="A97" s="162" t="s">
        <v>62</v>
      </c>
      <c r="B97" s="163" t="s">
        <v>31</v>
      </c>
      <c r="C97" s="164">
        <f>'[1]Dec 2014'!$N$83</f>
        <v>20319500</v>
      </c>
      <c r="D97" s="165">
        <f>'[1]Dec 2014'!$N$39</f>
        <v>3769631.2899403037</v>
      </c>
      <c r="E97" s="165">
        <f>'[1]Dec 2014'!$P$169</f>
        <v>6909590.9780496545</v>
      </c>
      <c r="F97" s="165">
        <f>'[1]Dec 2014'!$J$553</f>
        <v>368031.09944228473</v>
      </c>
      <c r="G97" s="165">
        <f>-'[1]Dec 2014'!$M$83</f>
        <v>-4930546.4153861739</v>
      </c>
      <c r="H97" s="61">
        <f>-'[1]Dec 2014'!$H$212</f>
        <v>-11691.244659206495</v>
      </c>
      <c r="I97" s="166">
        <f>SUM(C97:H97)</f>
        <v>26424515.707386862</v>
      </c>
      <c r="J97" s="63">
        <f>SUM('[1]Dec 2014'!$E$212:$G$212)</f>
        <v>144845.99397463797</v>
      </c>
      <c r="K97" s="61">
        <f>'[1]Dec 2014'!$I$212</f>
        <v>0</v>
      </c>
      <c r="L97" s="213">
        <f>'[1]Dec 2014'!$H$212</f>
        <v>11691.244659206495</v>
      </c>
      <c r="M97" s="166">
        <f>SUM(J97:L97)</f>
        <v>156537.23863384448</v>
      </c>
      <c r="N97" s="61">
        <f>'[1]Dec 2014'!$J$255</f>
        <v>398800</v>
      </c>
      <c r="O97" s="51">
        <v>0</v>
      </c>
      <c r="P97" s="66">
        <v>0</v>
      </c>
      <c r="Q97" s="166">
        <f>SUM(N97:P97)</f>
        <v>398800</v>
      </c>
      <c r="R97" s="166">
        <f>'[1]Dec 2014'!$J$299</f>
        <v>322914.36466983584</v>
      </c>
      <c r="S97" s="166">
        <v>0</v>
      </c>
      <c r="T97" s="230">
        <f>I97+M97+Q97+R97+S97</f>
        <v>27302767.310690545</v>
      </c>
    </row>
    <row r="98" spans="1:20" s="152" customFormat="1" ht="15" x14ac:dyDescent="0.2">
      <c r="A98" s="154"/>
      <c r="B98" s="163" t="s">
        <v>32</v>
      </c>
      <c r="C98" s="164">
        <f t="shared" ref="C98:T98" si="33">(+C97*7.48052)/1000</f>
        <v>152000.42614000003</v>
      </c>
      <c r="D98" s="165">
        <f t="shared" si="33"/>
        <v>28198.802257024239</v>
      </c>
      <c r="E98" s="165">
        <f t="shared" si="33"/>
        <v>51687.333503120004</v>
      </c>
      <c r="F98" s="165">
        <f t="shared" si="33"/>
        <v>2753.0639999999999</v>
      </c>
      <c r="G98" s="165">
        <f t="shared" si="33"/>
        <v>-36883.051071224589</v>
      </c>
      <c r="H98" s="61">
        <f t="shared" si="33"/>
        <v>-87.456589498087368</v>
      </c>
      <c r="I98" s="166">
        <f t="shared" si="33"/>
        <v>197669.11823942157</v>
      </c>
      <c r="J98" s="63">
        <f t="shared" si="33"/>
        <v>1083.5233548471588</v>
      </c>
      <c r="K98" s="61">
        <f t="shared" si="33"/>
        <v>0</v>
      </c>
      <c r="L98" s="213">
        <f t="shared" si="33"/>
        <v>87.456589498087368</v>
      </c>
      <c r="M98" s="166">
        <f t="shared" si="33"/>
        <v>1170.9799443452464</v>
      </c>
      <c r="N98" s="61">
        <f t="shared" si="33"/>
        <v>2983.2313760000002</v>
      </c>
      <c r="O98" s="51">
        <f t="shared" si="33"/>
        <v>0</v>
      </c>
      <c r="P98" s="66">
        <f t="shared" si="33"/>
        <v>0</v>
      </c>
      <c r="Q98" s="166">
        <f t="shared" si="33"/>
        <v>2983.2313760000002</v>
      </c>
      <c r="R98" s="166">
        <f t="shared" si="33"/>
        <v>2415.5673632000003</v>
      </c>
      <c r="S98" s="166">
        <f t="shared" si="33"/>
        <v>0</v>
      </c>
      <c r="T98" s="230">
        <f t="shared" si="33"/>
        <v>204238.89692296684</v>
      </c>
    </row>
    <row r="99" spans="1:20" s="152" customFormat="1" ht="15" x14ac:dyDescent="0.2">
      <c r="A99" s="154"/>
      <c r="B99" s="163" t="s">
        <v>33</v>
      </c>
      <c r="C99" s="170">
        <f t="shared" ref="C99:T99" si="34">C97/43560</f>
        <v>466.47153351698807</v>
      </c>
      <c r="D99" s="171">
        <f t="shared" si="34"/>
        <v>86.538826674478969</v>
      </c>
      <c r="E99" s="171">
        <f t="shared" si="34"/>
        <v>158.6223824161996</v>
      </c>
      <c r="F99" s="171">
        <f t="shared" si="34"/>
        <v>8.4488314839826621</v>
      </c>
      <c r="G99" s="171">
        <f t="shared" si="34"/>
        <v>-113.18977078480657</v>
      </c>
      <c r="H99" s="73">
        <f t="shared" si="34"/>
        <v>-0.26839404635460273</v>
      </c>
      <c r="I99" s="172">
        <f t="shared" si="34"/>
        <v>606.62340926048807</v>
      </c>
      <c r="J99" s="75">
        <f t="shared" si="34"/>
        <v>3.3252064732469688</v>
      </c>
      <c r="K99" s="73">
        <f t="shared" si="34"/>
        <v>0</v>
      </c>
      <c r="L99" s="215">
        <f t="shared" si="34"/>
        <v>0.26839404635460273</v>
      </c>
      <c r="M99" s="172">
        <f t="shared" si="34"/>
        <v>3.5936005196015719</v>
      </c>
      <c r="N99" s="73">
        <f t="shared" si="34"/>
        <v>9.1551882460973371</v>
      </c>
      <c r="O99" s="79">
        <f t="shared" si="34"/>
        <v>0</v>
      </c>
      <c r="P99" s="80">
        <f t="shared" si="34"/>
        <v>0</v>
      </c>
      <c r="Q99" s="172">
        <f t="shared" si="34"/>
        <v>9.1551882460973371</v>
      </c>
      <c r="R99" s="172">
        <f t="shared" si="34"/>
        <v>7.4130937711165252</v>
      </c>
      <c r="S99" s="172">
        <f t="shared" si="34"/>
        <v>0</v>
      </c>
      <c r="T99" s="231">
        <f t="shared" si="34"/>
        <v>626.78529179730356</v>
      </c>
    </row>
    <row r="100" spans="1:20" s="152" customFormat="1" ht="10.5" customHeight="1" x14ac:dyDescent="0.2">
      <c r="A100" s="154"/>
      <c r="B100" s="163"/>
      <c r="C100" s="156"/>
      <c r="D100" s="157"/>
      <c r="E100" s="157"/>
      <c r="F100" s="157"/>
      <c r="G100" s="157"/>
      <c r="H100" s="87"/>
      <c r="I100" s="158"/>
      <c r="J100" s="63"/>
      <c r="K100" s="61"/>
      <c r="L100" s="213"/>
      <c r="M100" s="166"/>
      <c r="N100" s="61"/>
      <c r="O100" s="51"/>
      <c r="P100" s="66"/>
      <c r="Q100" s="166"/>
      <c r="R100" s="166"/>
      <c r="S100" s="166"/>
      <c r="T100" s="230"/>
    </row>
    <row r="101" spans="1:20" s="152" customFormat="1" ht="15" x14ac:dyDescent="0.2">
      <c r="A101" s="176" t="s">
        <v>34</v>
      </c>
      <c r="B101" s="163" t="s">
        <v>31</v>
      </c>
      <c r="C101" s="164">
        <f t="shared" ref="C101:T103" si="35">C93+C97</f>
        <v>309415200</v>
      </c>
      <c r="D101" s="165">
        <f t="shared" si="35"/>
        <v>7388670.3036452327</v>
      </c>
      <c r="E101" s="165">
        <f t="shared" si="35"/>
        <v>111575989.43615149</v>
      </c>
      <c r="F101" s="165">
        <f t="shared" si="35"/>
        <v>7926719.5328666978</v>
      </c>
      <c r="G101" s="165">
        <f t="shared" si="35"/>
        <v>-4930546.4153861739</v>
      </c>
      <c r="H101" s="61">
        <f t="shared" si="35"/>
        <v>-225691.63591833506</v>
      </c>
      <c r="I101" s="166">
        <f t="shared" si="35"/>
        <v>431150341.22135895</v>
      </c>
      <c r="J101" s="63">
        <f t="shared" si="35"/>
        <v>2251225.9939746382</v>
      </c>
      <c r="K101" s="61">
        <f t="shared" si="35"/>
        <v>0</v>
      </c>
      <c r="L101" s="213">
        <f t="shared" si="35"/>
        <v>225691.63591833506</v>
      </c>
      <c r="M101" s="166">
        <f t="shared" si="35"/>
        <v>2476917.6298929732</v>
      </c>
      <c r="N101" s="61">
        <f t="shared" si="35"/>
        <v>6328500</v>
      </c>
      <c r="O101" s="51">
        <f t="shared" si="35"/>
        <v>0</v>
      </c>
      <c r="P101" s="66">
        <f t="shared" si="35"/>
        <v>0</v>
      </c>
      <c r="Q101" s="166">
        <f t="shared" si="35"/>
        <v>6328500</v>
      </c>
      <c r="R101" s="166">
        <f t="shared" si="35"/>
        <v>6520625.1243496444</v>
      </c>
      <c r="S101" s="166">
        <f t="shared" si="35"/>
        <v>0</v>
      </c>
      <c r="T101" s="230">
        <f t="shared" si="35"/>
        <v>446476383.97560155</v>
      </c>
    </row>
    <row r="102" spans="1:20" s="152" customFormat="1" ht="15" x14ac:dyDescent="0.2">
      <c r="A102" s="154"/>
      <c r="B102" s="163" t="s">
        <v>32</v>
      </c>
      <c r="C102" s="164">
        <f t="shared" si="35"/>
        <v>2314586.5919040004</v>
      </c>
      <c r="D102" s="165">
        <f t="shared" si="35"/>
        <v>55271.09597982424</v>
      </c>
      <c r="E102" s="165">
        <f t="shared" si="35"/>
        <v>834646.42049692012</v>
      </c>
      <c r="F102" s="165">
        <f t="shared" si="35"/>
        <v>59295.983999999997</v>
      </c>
      <c r="G102" s="165">
        <f t="shared" si="35"/>
        <v>-36883.051071224589</v>
      </c>
      <c r="H102" s="61">
        <f t="shared" si="35"/>
        <v>-1688.2907963198236</v>
      </c>
      <c r="I102" s="166">
        <f t="shared" si="35"/>
        <v>3225228.7505131997</v>
      </c>
      <c r="J102" s="63">
        <f t="shared" si="35"/>
        <v>16840.341072447158</v>
      </c>
      <c r="K102" s="61">
        <f>K94+K98</f>
        <v>0</v>
      </c>
      <c r="L102" s="213">
        <f t="shared" si="35"/>
        <v>1688.2907963198236</v>
      </c>
      <c r="M102" s="166">
        <f t="shared" si="35"/>
        <v>18528.631868766981</v>
      </c>
      <c r="N102" s="61">
        <f t="shared" si="35"/>
        <v>47340.470820000017</v>
      </c>
      <c r="O102" s="51">
        <f t="shared" si="35"/>
        <v>0</v>
      </c>
      <c r="P102" s="66">
        <f t="shared" si="35"/>
        <v>0</v>
      </c>
      <c r="Q102" s="166">
        <f t="shared" si="35"/>
        <v>47340.470820000017</v>
      </c>
      <c r="R102" s="166">
        <f t="shared" si="35"/>
        <v>48777.666655200002</v>
      </c>
      <c r="S102" s="166">
        <f t="shared" si="35"/>
        <v>0</v>
      </c>
      <c r="T102" s="230">
        <f t="shared" si="35"/>
        <v>3339875.5198571673</v>
      </c>
    </row>
    <row r="103" spans="1:20" s="152" customFormat="1" ht="15" x14ac:dyDescent="0.2">
      <c r="A103" s="177"/>
      <c r="B103" s="178" t="s">
        <v>33</v>
      </c>
      <c r="C103" s="179">
        <f t="shared" si="35"/>
        <v>7103.1955922865018</v>
      </c>
      <c r="D103" s="180">
        <f t="shared" si="35"/>
        <v>169.62053038671334</v>
      </c>
      <c r="E103" s="180">
        <f t="shared" si="35"/>
        <v>2561.4322643744604</v>
      </c>
      <c r="F103" s="180">
        <f t="shared" si="35"/>
        <v>181.97244106672866</v>
      </c>
      <c r="G103" s="180">
        <f t="shared" si="35"/>
        <v>-113.18977078480657</v>
      </c>
      <c r="H103" s="107">
        <f t="shared" si="35"/>
        <v>-5.1811670321013548</v>
      </c>
      <c r="I103" s="181">
        <f t="shared" si="35"/>
        <v>9897.8498902974952</v>
      </c>
      <c r="J103" s="109">
        <f t="shared" si="35"/>
        <v>51.681037510896196</v>
      </c>
      <c r="K103" s="107">
        <f>K95+K99</f>
        <v>0</v>
      </c>
      <c r="L103" s="222">
        <f t="shared" si="35"/>
        <v>5.1811670321013548</v>
      </c>
      <c r="M103" s="181">
        <f t="shared" si="35"/>
        <v>56.862204542997553</v>
      </c>
      <c r="N103" s="107">
        <f t="shared" si="35"/>
        <v>145.28236914600549</v>
      </c>
      <c r="O103" s="113">
        <f t="shared" si="35"/>
        <v>0</v>
      </c>
      <c r="P103" s="114">
        <f t="shared" si="35"/>
        <v>0</v>
      </c>
      <c r="Q103" s="181">
        <f t="shared" si="35"/>
        <v>145.28236914600549</v>
      </c>
      <c r="R103" s="181">
        <f t="shared" si="35"/>
        <v>149.69295510444545</v>
      </c>
      <c r="S103" s="181">
        <f t="shared" si="35"/>
        <v>0</v>
      </c>
      <c r="T103" s="232">
        <f t="shared" si="35"/>
        <v>10249.687419090944</v>
      </c>
    </row>
    <row r="104" spans="1:20" x14ac:dyDescent="0.25">
      <c r="A104" s="185"/>
      <c r="B104" s="58"/>
      <c r="C104" s="50"/>
      <c r="D104" s="50"/>
      <c r="E104" s="186"/>
      <c r="F104" s="187" t="s">
        <v>46</v>
      </c>
      <c r="G104" s="186"/>
      <c r="H104" s="186"/>
      <c r="I104" s="78"/>
      <c r="J104" s="50"/>
      <c r="K104" s="50"/>
      <c r="L104" s="50"/>
      <c r="M104" s="50"/>
      <c r="N104" s="50"/>
      <c r="O104" s="50"/>
      <c r="P104" s="50"/>
      <c r="Q104" s="50"/>
      <c r="R104" s="186"/>
      <c r="S104" s="50"/>
      <c r="T104" s="50"/>
    </row>
    <row r="105" spans="1:20" x14ac:dyDescent="0.25">
      <c r="A105" s="58"/>
      <c r="B105" s="58"/>
      <c r="C105" s="187" t="s">
        <v>47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78"/>
    </row>
    <row r="106" spans="1:20" x14ac:dyDescent="0.25">
      <c r="A106" s="58"/>
      <c r="B106" s="5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1:20" x14ac:dyDescent="0.25">
      <c r="A107" s="185"/>
      <c r="B107" s="58"/>
      <c r="C107" s="50" t="s">
        <v>63</v>
      </c>
      <c r="D107" s="50"/>
      <c r="E107" s="186"/>
      <c r="F107" s="50"/>
      <c r="G107" s="189"/>
      <c r="H107" s="186"/>
      <c r="I107" s="50"/>
      <c r="J107" s="92"/>
      <c r="K107" s="92"/>
      <c r="L107" s="92"/>
      <c r="M107" s="92"/>
      <c r="N107" s="102"/>
      <c r="O107" s="102"/>
      <c r="P107" s="102"/>
      <c r="Q107" s="102"/>
      <c r="R107" s="102"/>
      <c r="S107" s="102"/>
      <c r="T107" s="50"/>
    </row>
    <row r="108" spans="1:20" x14ac:dyDescent="0.25">
      <c r="A108" s="56"/>
      <c r="B108" s="41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1:20" x14ac:dyDescent="0.25">
      <c r="A109" s="41"/>
      <c r="B109" s="41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17"/>
    </row>
    <row r="110" spans="1:20" x14ac:dyDescent="0.25">
      <c r="A110" s="41"/>
      <c r="B110" s="41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</row>
    <row r="111" spans="1:20" x14ac:dyDescent="0.25">
      <c r="T111" s="118"/>
    </row>
    <row r="112" spans="1:20" x14ac:dyDescent="0.25">
      <c r="A112" s="68"/>
      <c r="B112" s="58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  <row r="113" spans="1:22" x14ac:dyDescent="0.25">
      <c r="A113" s="58"/>
      <c r="B113" s="58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</row>
    <row r="114" spans="1:22" x14ac:dyDescent="0.25">
      <c r="A114" s="58"/>
      <c r="B114" s="5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</row>
    <row r="115" spans="1:22" x14ac:dyDescent="0.25">
      <c r="A115" s="41"/>
      <c r="B115" s="4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102"/>
      <c r="O115" s="102"/>
      <c r="P115" s="102"/>
      <c r="Q115" s="102"/>
      <c r="R115" s="102"/>
      <c r="S115" s="102"/>
      <c r="T115" s="50"/>
    </row>
    <row r="116" spans="1:22" x14ac:dyDescent="0.25">
      <c r="A116" s="56"/>
      <c r="B116" s="41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</row>
    <row r="117" spans="1:22" x14ac:dyDescent="0.25">
      <c r="A117" s="41"/>
      <c r="B117" s="41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</row>
    <row r="118" spans="1:22" x14ac:dyDescent="0.25">
      <c r="A118" s="41"/>
      <c r="B118" s="41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</row>
    <row r="119" spans="1:22" x14ac:dyDescent="0.25">
      <c r="A119" s="41"/>
      <c r="B119" s="39"/>
      <c r="C119" s="50"/>
      <c r="D119" s="50"/>
      <c r="E119" s="50"/>
      <c r="F119" s="50"/>
      <c r="G119" s="50"/>
      <c r="H119" s="50"/>
      <c r="I119" s="50"/>
      <c r="J119" s="118"/>
      <c r="K119" s="118"/>
      <c r="L119" s="118"/>
      <c r="M119" s="118"/>
      <c r="N119" s="50"/>
      <c r="O119" s="50"/>
      <c r="P119" s="50"/>
      <c r="Q119" s="50"/>
      <c r="R119" s="50"/>
      <c r="S119" s="50"/>
      <c r="T119" s="118"/>
    </row>
    <row r="120" spans="1:22" x14ac:dyDescent="0.25">
      <c r="A120" s="68"/>
      <c r="B120" s="58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152"/>
      <c r="V120" s="192"/>
    </row>
    <row r="121" spans="1:22" x14ac:dyDescent="0.25">
      <c r="A121" s="58"/>
      <c r="B121" s="58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152"/>
      <c r="V121" s="192"/>
    </row>
    <row r="122" spans="1:22" x14ac:dyDescent="0.25">
      <c r="A122" s="58"/>
      <c r="B122" s="5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152"/>
      <c r="V122" s="192"/>
    </row>
    <row r="123" spans="1:22" x14ac:dyDescent="0.25">
      <c r="A123" s="58"/>
      <c r="B123" s="58"/>
      <c r="C123" s="92"/>
      <c r="D123" s="92"/>
      <c r="E123" s="92"/>
      <c r="F123" s="92"/>
      <c r="G123" s="92"/>
      <c r="H123" s="92"/>
      <c r="I123" s="92"/>
      <c r="J123" s="118"/>
      <c r="K123" s="118"/>
      <c r="L123" s="118"/>
      <c r="M123" s="118"/>
      <c r="N123" s="50"/>
      <c r="O123" s="50"/>
      <c r="P123" s="50"/>
      <c r="Q123" s="50"/>
      <c r="R123" s="50"/>
      <c r="S123" s="50"/>
      <c r="T123" s="50"/>
      <c r="U123" s="152"/>
    </row>
    <row r="124" spans="1:22" x14ac:dyDescent="0.25">
      <c r="A124" s="56"/>
      <c r="B124" s="41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</row>
    <row r="125" spans="1:22" x14ac:dyDescent="0.25">
      <c r="A125" s="41"/>
      <c r="B125" s="41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</row>
    <row r="126" spans="1:22" x14ac:dyDescent="0.25">
      <c r="A126" s="41"/>
      <c r="B126" s="41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</row>
    <row r="127" spans="1:22" x14ac:dyDescent="0.25">
      <c r="A127" s="193"/>
      <c r="B127" s="194"/>
      <c r="C127" s="193"/>
      <c r="D127" s="193"/>
      <c r="E127" s="195"/>
      <c r="F127" s="196"/>
      <c r="G127" s="196"/>
      <c r="H127" s="196"/>
      <c r="I127" s="196"/>
      <c r="J127" s="197"/>
      <c r="K127" s="197"/>
      <c r="L127" s="197"/>
      <c r="M127" s="197"/>
      <c r="N127" s="198"/>
      <c r="O127" s="198"/>
      <c r="P127" s="198"/>
      <c r="Q127" s="198"/>
      <c r="R127" s="198"/>
      <c r="S127" s="197"/>
      <c r="T127" s="118"/>
    </row>
    <row r="128" spans="1:22" x14ac:dyDescent="0.2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9"/>
    </row>
    <row r="129" spans="1:20" x14ac:dyDescent="0.2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9"/>
    </row>
    <row r="130" spans="1:20" x14ac:dyDescent="0.2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200"/>
    </row>
    <row r="131" spans="1:20" x14ac:dyDescent="0.2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</row>
    <row r="132" spans="1:20" x14ac:dyDescent="0.2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</row>
    <row r="133" spans="1:20" x14ac:dyDescent="0.2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</row>
    <row r="134" spans="1:20" x14ac:dyDescent="0.2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</row>
    <row r="135" spans="1:20" x14ac:dyDescent="0.2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</row>
    <row r="136" spans="1:20" x14ac:dyDescent="0.2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</row>
    <row r="137" spans="1:20" x14ac:dyDescent="0.2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</row>
    <row r="138" spans="1:20" x14ac:dyDescent="0.2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</row>
    <row r="139" spans="1:20" x14ac:dyDescent="0.2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</row>
    <row r="140" spans="1:20" x14ac:dyDescent="0.2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</row>
    <row r="141" spans="1:20" x14ac:dyDescent="0.2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</row>
    <row r="142" spans="1:20" x14ac:dyDescent="0.2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</row>
    <row r="143" spans="1:20" x14ac:dyDescent="0.2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</row>
    <row r="144" spans="1:20" x14ac:dyDescent="0.2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</row>
    <row r="145" spans="1:20" x14ac:dyDescent="0.2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</row>
    <row r="146" spans="1:20" x14ac:dyDescent="0.2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</row>
    <row r="147" spans="1:20" x14ac:dyDescent="0.2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</row>
    <row r="148" spans="1:20" x14ac:dyDescent="0.2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</row>
    <row r="149" spans="1:20" x14ac:dyDescent="0.2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</row>
    <row r="150" spans="1:20" x14ac:dyDescent="0.2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</row>
    <row r="151" spans="1:20" x14ac:dyDescent="0.2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</row>
    <row r="152" spans="1:20" x14ac:dyDescent="0.2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</row>
    <row r="153" spans="1:20" x14ac:dyDescent="0.2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</row>
    <row r="154" spans="1:20" x14ac:dyDescent="0.25">
      <c r="A154" s="190"/>
      <c r="B154" s="190"/>
      <c r="C154" s="190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</row>
    <row r="155" spans="1:20" x14ac:dyDescent="0.25">
      <c r="A155" s="190"/>
      <c r="B155" s="190"/>
      <c r="C155" s="190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</row>
    <row r="156" spans="1:20" x14ac:dyDescent="0.25">
      <c r="A156" s="190"/>
      <c r="B156" s="190"/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</row>
    <row r="157" spans="1:20" x14ac:dyDescent="0.25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</row>
    <row r="158" spans="1:20" x14ac:dyDescent="0.25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</row>
    <row r="159" spans="1:20" x14ac:dyDescent="0.25">
      <c r="A159" s="190"/>
      <c r="B159" s="190"/>
      <c r="C159" s="190"/>
      <c r="D159" s="190"/>
      <c r="E159" s="190"/>
      <c r="F159" s="190"/>
      <c r="G159" s="201"/>
      <c r="H159" s="201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</row>
  </sheetData>
  <mergeCells count="4">
    <mergeCell ref="I1:N1"/>
    <mergeCell ref="I2:N2"/>
    <mergeCell ref="I3:N3"/>
    <mergeCell ref="I4:N4"/>
  </mergeCells>
  <pageMargins left="0.25" right="0.25" top="0.75" bottom="0.75" header="0.3" footer="0.3"/>
  <pageSetup scale="67" fitToHeight="2" orientation="landscape" r:id="rId1"/>
  <headerFooter alignWithMargins="0">
    <oddFooter>&amp;L&amp;"Arial,Bold"&amp;8THCAWMty &amp;D &amp;F&amp;RPage &amp;P of &amp;N</oddFooter>
  </headerFooter>
  <rowBreaks count="1" manualBreakCount="1">
    <brk id="55" max="16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154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W43" sqref="W43"/>
    </sheetView>
  </sheetViews>
  <sheetFormatPr defaultRowHeight="15.75" x14ac:dyDescent="0.25"/>
  <cols>
    <col min="1" max="1" width="5.7109375" style="2" customWidth="1"/>
    <col min="2" max="2" width="7" style="2" customWidth="1"/>
    <col min="3" max="5" width="13.7109375" style="2" customWidth="1"/>
    <col min="6" max="6" width="16.42578125" style="2" bestFit="1" customWidth="1"/>
    <col min="7" max="9" width="13.7109375" style="2" customWidth="1"/>
    <col min="10" max="10" width="11.85546875" style="2" bestFit="1" customWidth="1"/>
    <col min="11" max="12" width="11.85546875" style="2" customWidth="1"/>
    <col min="13" max="13" width="13.28515625" style="2" customWidth="1"/>
    <col min="14" max="14" width="13.140625" style="2" bestFit="1" customWidth="1"/>
    <col min="15" max="17" width="13.140625" style="2" customWidth="1"/>
    <col min="18" max="18" width="13.7109375" style="2" bestFit="1" customWidth="1"/>
    <col min="19" max="19" width="13.140625" style="2" bestFit="1" customWidth="1"/>
    <col min="20" max="20" width="19.7109375" style="2" customWidth="1"/>
    <col min="21" max="21" width="11.5703125" style="2" bestFit="1" customWidth="1"/>
    <col min="22" max="23" width="11.42578125" style="2" bestFit="1" customWidth="1"/>
    <col min="24" max="24" width="11.5703125" style="2" bestFit="1" customWidth="1"/>
    <col min="25" max="16384" width="9.140625" style="2"/>
  </cols>
  <sheetData>
    <row r="1" spans="1:34" x14ac:dyDescent="0.25">
      <c r="A1" s="1"/>
      <c r="B1" s="1"/>
      <c r="F1" s="3"/>
      <c r="G1" s="3"/>
      <c r="H1" s="3"/>
      <c r="I1" s="233" t="s">
        <v>0</v>
      </c>
      <c r="J1" s="233"/>
      <c r="K1" s="233"/>
      <c r="L1" s="233"/>
      <c r="M1" s="233"/>
      <c r="N1" s="233"/>
      <c r="O1" s="4"/>
      <c r="P1" s="4"/>
      <c r="Q1" s="4"/>
      <c r="R1" s="3"/>
      <c r="S1" s="5"/>
    </row>
    <row r="2" spans="1:34" x14ac:dyDescent="0.25">
      <c r="A2" s="1"/>
      <c r="B2" s="6"/>
      <c r="F2" s="3"/>
      <c r="G2" s="3"/>
      <c r="H2" s="3"/>
      <c r="I2" s="233" t="s">
        <v>64</v>
      </c>
      <c r="J2" s="233"/>
      <c r="K2" s="233"/>
      <c r="L2" s="233"/>
      <c r="M2" s="233"/>
      <c r="N2" s="233"/>
      <c r="O2" s="4"/>
      <c r="P2" s="4"/>
      <c r="Q2" s="4"/>
      <c r="R2" s="3"/>
      <c r="S2" s="6"/>
    </row>
    <row r="3" spans="1:34" x14ac:dyDescent="0.25">
      <c r="A3" s="1"/>
      <c r="B3" s="6"/>
      <c r="F3" s="3"/>
      <c r="G3" s="3"/>
      <c r="H3" s="3"/>
      <c r="I3" s="234" t="s">
        <v>1</v>
      </c>
      <c r="J3" s="234"/>
      <c r="K3" s="234"/>
      <c r="L3" s="234"/>
      <c r="M3" s="234"/>
      <c r="N3" s="234"/>
      <c r="O3" s="7"/>
      <c r="P3" s="7"/>
      <c r="Q3" s="7"/>
      <c r="R3" s="3"/>
      <c r="S3" s="6"/>
      <c r="T3" s="8"/>
      <c r="U3" s="9"/>
    </row>
    <row r="4" spans="1:34" x14ac:dyDescent="0.25">
      <c r="A4" s="1"/>
      <c r="B4" s="6"/>
      <c r="F4" s="3"/>
      <c r="G4" s="3"/>
      <c r="H4" s="3"/>
      <c r="I4" s="233" t="s">
        <v>2</v>
      </c>
      <c r="J4" s="233"/>
      <c r="K4" s="233"/>
      <c r="L4" s="233"/>
      <c r="M4" s="233"/>
      <c r="N4" s="233"/>
      <c r="O4" s="4"/>
      <c r="P4" s="4"/>
      <c r="Q4" s="4"/>
      <c r="R4" s="3"/>
      <c r="S4" s="6"/>
    </row>
    <row r="5" spans="1:34" ht="10.5" customHeight="1" thickBot="1" x14ac:dyDescent="0.3">
      <c r="A5" s="10" t="s">
        <v>3</v>
      </c>
      <c r="B5" s="10" t="s">
        <v>3</v>
      </c>
      <c r="C5" s="10"/>
      <c r="D5" s="10"/>
      <c r="E5" s="10"/>
      <c r="F5" s="10"/>
      <c r="G5" s="10"/>
      <c r="H5" s="10"/>
      <c r="I5" s="10"/>
      <c r="J5" s="10" t="s">
        <v>3</v>
      </c>
      <c r="K5" s="10"/>
      <c r="L5" s="10"/>
      <c r="M5" s="10"/>
      <c r="N5" s="10" t="s">
        <v>3</v>
      </c>
      <c r="O5" s="10"/>
      <c r="P5" s="10"/>
      <c r="Q5" s="10"/>
      <c r="R5" s="10"/>
      <c r="S5" s="10"/>
      <c r="T5" s="11"/>
    </row>
    <row r="6" spans="1:34" s="6" customFormat="1" thickTop="1" x14ac:dyDescent="0.2">
      <c r="A6" s="12"/>
      <c r="B6" s="13"/>
      <c r="C6" s="14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6" t="s">
        <v>9</v>
      </c>
      <c r="I6" s="17" t="s">
        <v>10</v>
      </c>
      <c r="J6" s="14" t="s">
        <v>11</v>
      </c>
      <c r="K6" s="15" t="s">
        <v>11</v>
      </c>
      <c r="L6" s="18" t="s">
        <v>9</v>
      </c>
      <c r="M6" s="19" t="s">
        <v>11</v>
      </c>
      <c r="N6" s="20" t="s">
        <v>12</v>
      </c>
      <c r="O6" s="20" t="s">
        <v>13</v>
      </c>
      <c r="P6" s="21" t="s">
        <v>14</v>
      </c>
      <c r="Q6" s="17" t="s">
        <v>12</v>
      </c>
      <c r="R6" s="19" t="s">
        <v>15</v>
      </c>
      <c r="S6" s="22" t="s">
        <v>16</v>
      </c>
      <c r="T6" s="23" t="s">
        <v>17</v>
      </c>
    </row>
    <row r="7" spans="1:34" s="6" customFormat="1" thickBot="1" x14ac:dyDescent="0.25">
      <c r="A7" s="25" t="s">
        <v>18</v>
      </c>
      <c r="B7" s="26"/>
      <c r="C7" s="27" t="s">
        <v>19</v>
      </c>
      <c r="D7" s="28" t="s">
        <v>20</v>
      </c>
      <c r="E7" s="28" t="s">
        <v>20</v>
      </c>
      <c r="F7" s="28" t="s">
        <v>21</v>
      </c>
      <c r="G7" s="28" t="s">
        <v>22</v>
      </c>
      <c r="H7" s="29" t="s">
        <v>23</v>
      </c>
      <c r="I7" s="30" t="s">
        <v>24</v>
      </c>
      <c r="J7" s="27" t="s">
        <v>20</v>
      </c>
      <c r="K7" s="31" t="s">
        <v>25</v>
      </c>
      <c r="L7" s="32" t="s">
        <v>26</v>
      </c>
      <c r="M7" s="33" t="s">
        <v>27</v>
      </c>
      <c r="N7" s="34" t="s">
        <v>20</v>
      </c>
      <c r="O7" s="34" t="s">
        <v>23</v>
      </c>
      <c r="P7" s="35" t="s">
        <v>26</v>
      </c>
      <c r="Q7" s="36" t="s">
        <v>27</v>
      </c>
      <c r="R7" s="33" t="s">
        <v>20</v>
      </c>
      <c r="S7" s="37" t="s">
        <v>28</v>
      </c>
      <c r="T7" s="38" t="s">
        <v>29</v>
      </c>
      <c r="V7" s="39"/>
    </row>
    <row r="8" spans="1:34" s="6" customFormat="1" ht="10.5" customHeight="1" thickTop="1" x14ac:dyDescent="0.2">
      <c r="A8" s="40"/>
      <c r="B8" s="41"/>
      <c r="C8" s="42"/>
      <c r="D8" s="43"/>
      <c r="E8" s="43"/>
      <c r="F8" s="44"/>
      <c r="G8" s="44"/>
      <c r="H8" s="45"/>
      <c r="I8" s="46"/>
      <c r="J8" s="47"/>
      <c r="K8" s="48"/>
      <c r="L8" s="49"/>
      <c r="M8" s="50"/>
      <c r="N8" s="51"/>
      <c r="O8" s="51"/>
      <c r="P8" s="52"/>
      <c r="Q8" s="50"/>
      <c r="R8" s="53"/>
      <c r="S8" s="54"/>
      <c r="T8" s="55"/>
      <c r="U8" s="56"/>
      <c r="W8" s="24"/>
    </row>
    <row r="9" spans="1:34" s="6" customFormat="1" ht="15" x14ac:dyDescent="0.2">
      <c r="A9" s="57" t="s">
        <v>30</v>
      </c>
      <c r="B9" s="58" t="s">
        <v>31</v>
      </c>
      <c r="C9" s="59">
        <v>23196200</v>
      </c>
      <c r="D9" s="60">
        <v>7243753</v>
      </c>
      <c r="E9" s="60">
        <v>7275194</v>
      </c>
      <c r="F9" s="60">
        <v>598608.65287439909</v>
      </c>
      <c r="G9" s="60">
        <v>-6709982.4000000004</v>
      </c>
      <c r="H9" s="61">
        <v>0</v>
      </c>
      <c r="I9" s="62">
        <f>SUM(C9:H9)</f>
        <v>31603773.252874404</v>
      </c>
      <c r="J9" s="63">
        <f>SUM('[2]Jan 2013'!$E$212:$G$212)</f>
        <v>144220</v>
      </c>
      <c r="K9" s="64">
        <f>-'[2]Jan 2013'!$I$212</f>
        <v>-110</v>
      </c>
      <c r="L9" s="65">
        <v>0</v>
      </c>
      <c r="M9" s="50">
        <f>SUM(J9:L9)</f>
        <v>144110</v>
      </c>
      <c r="N9" s="51">
        <v>380200</v>
      </c>
      <c r="O9" s="51">
        <v>0</v>
      </c>
      <c r="P9" s="66">
        <v>0</v>
      </c>
      <c r="Q9" s="67">
        <f>SUM(N9:P9)</f>
        <v>380200</v>
      </c>
      <c r="R9" s="50">
        <v>314710.07363124489</v>
      </c>
      <c r="S9" s="54">
        <v>0</v>
      </c>
      <c r="T9" s="67">
        <f>I9+M9+Q9+R9+S9</f>
        <v>32442793.32650565</v>
      </c>
      <c r="U9" s="68"/>
      <c r="V9" s="58"/>
      <c r="W9" s="50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</row>
    <row r="10" spans="1:34" s="6" customFormat="1" ht="15" x14ac:dyDescent="0.2">
      <c r="A10" s="69"/>
      <c r="B10" s="70" t="s">
        <v>32</v>
      </c>
      <c r="C10" s="59">
        <f t="shared" ref="C10:T10" si="0">(+C9*7.48052)/1000</f>
        <v>173519.63802400001</v>
      </c>
      <c r="D10" s="60">
        <f t="shared" si="0"/>
        <v>54187.039191559998</v>
      </c>
      <c r="E10" s="60">
        <f t="shared" si="0"/>
        <v>54422.234220880004</v>
      </c>
      <c r="F10" s="60">
        <f t="shared" si="0"/>
        <v>4477.9040000000005</v>
      </c>
      <c r="G10" s="60">
        <f t="shared" si="0"/>
        <v>-50194.157542848006</v>
      </c>
      <c r="H10" s="61">
        <f t="shared" si="0"/>
        <v>0</v>
      </c>
      <c r="I10" s="62">
        <f t="shared" si="0"/>
        <v>236412.65789359206</v>
      </c>
      <c r="J10" s="63">
        <f t="shared" si="0"/>
        <v>1078.8405944000001</v>
      </c>
      <c r="K10" s="64">
        <f t="shared" si="0"/>
        <v>-0.82285720000000007</v>
      </c>
      <c r="L10" s="65">
        <f t="shared" si="0"/>
        <v>0</v>
      </c>
      <c r="M10" s="50">
        <f t="shared" si="0"/>
        <v>1078.0177372000001</v>
      </c>
      <c r="N10" s="51">
        <f t="shared" si="0"/>
        <v>2844.0937039999999</v>
      </c>
      <c r="O10" s="51">
        <f t="shared" si="0"/>
        <v>0</v>
      </c>
      <c r="P10" s="66">
        <f t="shared" si="0"/>
        <v>0</v>
      </c>
      <c r="Q10" s="67">
        <f t="shared" si="0"/>
        <v>2844.0937039999999</v>
      </c>
      <c r="R10" s="50">
        <f t="shared" si="0"/>
        <v>2354.1950000000002</v>
      </c>
      <c r="S10" s="54">
        <f t="shared" si="0"/>
        <v>0</v>
      </c>
      <c r="T10" s="67">
        <f t="shared" si="0"/>
        <v>242688.96433479205</v>
      </c>
      <c r="U10" s="58"/>
      <c r="V10" s="70"/>
      <c r="W10" s="50"/>
    </row>
    <row r="11" spans="1:34" s="6" customFormat="1" ht="15" x14ac:dyDescent="0.2">
      <c r="A11" s="69"/>
      <c r="B11" s="70" t="s">
        <v>33</v>
      </c>
      <c r="C11" s="71">
        <f t="shared" ref="C11:T11" si="1">C9/43560</f>
        <v>532.51147842056935</v>
      </c>
      <c r="D11" s="72">
        <f t="shared" si="1"/>
        <v>166.29368686868688</v>
      </c>
      <c r="E11" s="72">
        <f t="shared" si="1"/>
        <v>167.01547291092746</v>
      </c>
      <c r="F11" s="72">
        <f t="shared" si="1"/>
        <v>13.742163748264442</v>
      </c>
      <c r="G11" s="72">
        <f t="shared" si="1"/>
        <v>-154.04000000000002</v>
      </c>
      <c r="H11" s="73">
        <f t="shared" si="1"/>
        <v>0</v>
      </c>
      <c r="I11" s="74">
        <f t="shared" si="1"/>
        <v>725.5228019484482</v>
      </c>
      <c r="J11" s="75">
        <f t="shared" si="1"/>
        <v>3.310835629017447</v>
      </c>
      <c r="K11" s="76">
        <f t="shared" si="1"/>
        <v>-2.5252525252525255E-3</v>
      </c>
      <c r="L11" s="77">
        <f t="shared" si="1"/>
        <v>0</v>
      </c>
      <c r="M11" s="78">
        <f t="shared" si="1"/>
        <v>3.3083103764921948</v>
      </c>
      <c r="N11" s="79">
        <f t="shared" si="1"/>
        <v>8.7281910009182742</v>
      </c>
      <c r="O11" s="79">
        <f t="shared" si="1"/>
        <v>0</v>
      </c>
      <c r="P11" s="80">
        <f t="shared" si="1"/>
        <v>0</v>
      </c>
      <c r="Q11" s="81">
        <f t="shared" si="1"/>
        <v>8.7281910009182742</v>
      </c>
      <c r="R11" s="78">
        <f t="shared" si="1"/>
        <v>7.2247491650882667</v>
      </c>
      <c r="S11" s="82">
        <f t="shared" si="1"/>
        <v>0</v>
      </c>
      <c r="T11" s="81">
        <f t="shared" si="1"/>
        <v>744.78405249094692</v>
      </c>
      <c r="U11" s="58"/>
      <c r="V11" s="70"/>
      <c r="W11" s="78"/>
    </row>
    <row r="12" spans="1:34" s="6" customFormat="1" ht="10.5" customHeight="1" x14ac:dyDescent="0.2">
      <c r="A12" s="83"/>
      <c r="B12" s="84"/>
      <c r="C12" s="85"/>
      <c r="D12" s="86"/>
      <c r="E12" s="86"/>
      <c r="F12" s="86"/>
      <c r="G12" s="86"/>
      <c r="H12" s="87"/>
      <c r="I12" s="88"/>
      <c r="J12" s="89"/>
      <c r="K12" s="90"/>
      <c r="L12" s="91"/>
      <c r="M12" s="92"/>
      <c r="N12" s="93"/>
      <c r="O12" s="93"/>
      <c r="P12" s="94"/>
      <c r="Q12" s="95"/>
      <c r="R12" s="92"/>
      <c r="S12" s="96"/>
      <c r="T12" s="67"/>
      <c r="U12" s="97"/>
      <c r="V12" s="98"/>
      <c r="W12" s="98"/>
      <c r="X12" s="98"/>
    </row>
    <row r="13" spans="1:34" s="6" customFormat="1" ht="15" x14ac:dyDescent="0.2">
      <c r="A13" s="40" t="s">
        <v>34</v>
      </c>
      <c r="B13" s="84" t="s">
        <v>31</v>
      </c>
      <c r="C13" s="99">
        <f t="shared" ref="C13:S15" si="2">C9</f>
        <v>23196200</v>
      </c>
      <c r="D13" s="100">
        <f>D9</f>
        <v>7243753</v>
      </c>
      <c r="E13" s="100">
        <f t="shared" si="2"/>
        <v>7275194</v>
      </c>
      <c r="F13" s="100">
        <f t="shared" si="2"/>
        <v>598608.65287439909</v>
      </c>
      <c r="G13" s="100">
        <f t="shared" si="2"/>
        <v>-6709982.4000000004</v>
      </c>
      <c r="H13" s="61">
        <f t="shared" si="2"/>
        <v>0</v>
      </c>
      <c r="I13" s="101">
        <f t="shared" si="2"/>
        <v>31603773.252874404</v>
      </c>
      <c r="J13" s="63">
        <f t="shared" si="2"/>
        <v>144220</v>
      </c>
      <c r="K13" s="64">
        <f t="shared" si="2"/>
        <v>-110</v>
      </c>
      <c r="L13" s="65">
        <f t="shared" si="2"/>
        <v>0</v>
      </c>
      <c r="M13" s="102">
        <f t="shared" si="2"/>
        <v>144110</v>
      </c>
      <c r="N13" s="51">
        <f t="shared" si="2"/>
        <v>380200</v>
      </c>
      <c r="O13" s="51">
        <f>O9</f>
        <v>0</v>
      </c>
      <c r="P13" s="66">
        <f t="shared" si="2"/>
        <v>0</v>
      </c>
      <c r="Q13" s="67">
        <f>Q9</f>
        <v>380200</v>
      </c>
      <c r="R13" s="102">
        <f t="shared" si="2"/>
        <v>314710.07363124489</v>
      </c>
      <c r="S13" s="54">
        <f t="shared" si="2"/>
        <v>0</v>
      </c>
      <c r="T13" s="67">
        <f>T9</f>
        <v>32442793.32650565</v>
      </c>
    </row>
    <row r="14" spans="1:34" s="6" customFormat="1" ht="15" x14ac:dyDescent="0.2">
      <c r="A14" s="83"/>
      <c r="B14" s="84" t="s">
        <v>32</v>
      </c>
      <c r="C14" s="99">
        <f t="shared" si="2"/>
        <v>173519.63802400001</v>
      </c>
      <c r="D14" s="100">
        <f>D10</f>
        <v>54187.039191559998</v>
      </c>
      <c r="E14" s="100">
        <f t="shared" si="2"/>
        <v>54422.234220880004</v>
      </c>
      <c r="F14" s="100">
        <f t="shared" si="2"/>
        <v>4477.9040000000005</v>
      </c>
      <c r="G14" s="100">
        <f t="shared" si="2"/>
        <v>-50194.157542848006</v>
      </c>
      <c r="H14" s="61">
        <f t="shared" si="2"/>
        <v>0</v>
      </c>
      <c r="I14" s="101">
        <f t="shared" si="2"/>
        <v>236412.65789359206</v>
      </c>
      <c r="J14" s="63">
        <f t="shared" si="2"/>
        <v>1078.8405944000001</v>
      </c>
      <c r="K14" s="64">
        <f t="shared" si="2"/>
        <v>-0.82285720000000007</v>
      </c>
      <c r="L14" s="65">
        <f t="shared" si="2"/>
        <v>0</v>
      </c>
      <c r="M14" s="102">
        <f t="shared" si="2"/>
        <v>1078.0177372000001</v>
      </c>
      <c r="N14" s="51">
        <f t="shared" si="2"/>
        <v>2844.0937039999999</v>
      </c>
      <c r="O14" s="51">
        <f>O10</f>
        <v>0</v>
      </c>
      <c r="P14" s="66">
        <f t="shared" si="2"/>
        <v>0</v>
      </c>
      <c r="Q14" s="67">
        <f>Q10</f>
        <v>2844.0937039999999</v>
      </c>
      <c r="R14" s="102">
        <f t="shared" si="2"/>
        <v>2354.1950000000002</v>
      </c>
      <c r="S14" s="54">
        <f t="shared" si="2"/>
        <v>0</v>
      </c>
      <c r="T14" s="67">
        <f>T10</f>
        <v>242688.96433479205</v>
      </c>
    </row>
    <row r="15" spans="1:34" s="6" customFormat="1" ht="15" x14ac:dyDescent="0.2">
      <c r="A15" s="103"/>
      <c r="B15" s="104" t="s">
        <v>33</v>
      </c>
      <c r="C15" s="105">
        <f t="shared" si="2"/>
        <v>532.51147842056935</v>
      </c>
      <c r="D15" s="106">
        <f>D11</f>
        <v>166.29368686868688</v>
      </c>
      <c r="E15" s="106">
        <f t="shared" si="2"/>
        <v>167.01547291092746</v>
      </c>
      <c r="F15" s="106">
        <f t="shared" si="2"/>
        <v>13.742163748264442</v>
      </c>
      <c r="G15" s="106">
        <f t="shared" si="2"/>
        <v>-154.04000000000002</v>
      </c>
      <c r="H15" s="107">
        <f t="shared" si="2"/>
        <v>0</v>
      </c>
      <c r="I15" s="108">
        <f t="shared" si="2"/>
        <v>725.5228019484482</v>
      </c>
      <c r="J15" s="109">
        <f t="shared" si="2"/>
        <v>3.310835629017447</v>
      </c>
      <c r="K15" s="110">
        <f t="shared" si="2"/>
        <v>-2.5252525252525255E-3</v>
      </c>
      <c r="L15" s="111">
        <f t="shared" si="2"/>
        <v>0</v>
      </c>
      <c r="M15" s="112">
        <f t="shared" si="2"/>
        <v>3.3083103764921948</v>
      </c>
      <c r="N15" s="113">
        <f t="shared" si="2"/>
        <v>8.7281910009182742</v>
      </c>
      <c r="O15" s="113">
        <f>O11</f>
        <v>0</v>
      </c>
      <c r="P15" s="114">
        <f t="shared" si="2"/>
        <v>0</v>
      </c>
      <c r="Q15" s="115">
        <f>Q11</f>
        <v>8.7281910009182742</v>
      </c>
      <c r="R15" s="112">
        <f t="shared" si="2"/>
        <v>7.2247491650882667</v>
      </c>
      <c r="S15" s="116">
        <f t="shared" si="2"/>
        <v>0</v>
      </c>
      <c r="T15" s="115">
        <f>T11</f>
        <v>744.78405249094692</v>
      </c>
    </row>
    <row r="16" spans="1:34" s="6" customFormat="1" ht="10.5" customHeight="1" x14ac:dyDescent="0.2">
      <c r="A16" s="83"/>
      <c r="B16" s="41"/>
      <c r="C16" s="85"/>
      <c r="D16" s="86"/>
      <c r="E16" s="86"/>
      <c r="F16" s="86"/>
      <c r="G16" s="86"/>
      <c r="H16" s="87"/>
      <c r="I16" s="88"/>
      <c r="J16" s="89"/>
      <c r="K16" s="90"/>
      <c r="L16" s="91"/>
      <c r="M16" s="92"/>
      <c r="N16" s="93"/>
      <c r="O16" s="93"/>
      <c r="P16" s="94"/>
      <c r="Q16" s="95"/>
      <c r="R16" s="118"/>
      <c r="S16" s="96"/>
      <c r="T16" s="95"/>
    </row>
    <row r="17" spans="1:23" s="6" customFormat="1" ht="15" x14ac:dyDescent="0.2">
      <c r="A17" s="119" t="s">
        <v>35</v>
      </c>
      <c r="B17" s="120" t="s">
        <v>31</v>
      </c>
      <c r="C17" s="121">
        <v>25997600</v>
      </c>
      <c r="D17" s="122">
        <v>3045600</v>
      </c>
      <c r="E17" s="60">
        <v>0</v>
      </c>
      <c r="F17" s="60">
        <v>999436.40281691647</v>
      </c>
      <c r="G17" s="60">
        <v>0</v>
      </c>
      <c r="H17" s="61">
        <v>0</v>
      </c>
      <c r="I17" s="62">
        <f>SUM(C17:H17)</f>
        <v>30042636.402816918</v>
      </c>
      <c r="J17" s="63">
        <f>SUM('[2]Feb 2013'!$E$212:$G$212)</f>
        <v>149670</v>
      </c>
      <c r="K17" s="64">
        <f>-'[2]Feb 2013'!$I$212</f>
        <v>-210</v>
      </c>
      <c r="L17" s="65">
        <v>0</v>
      </c>
      <c r="M17" s="50">
        <f>SUM(J17:L17)</f>
        <v>149460</v>
      </c>
      <c r="N17" s="51">
        <v>377800</v>
      </c>
      <c r="O17" s="51">
        <v>0</v>
      </c>
      <c r="P17" s="66">
        <v>0</v>
      </c>
      <c r="Q17" s="62">
        <f>SUM(N17:P17)</f>
        <v>377800</v>
      </c>
      <c r="R17" s="50">
        <v>336800.11549999198</v>
      </c>
      <c r="S17" s="54">
        <v>0</v>
      </c>
      <c r="T17" s="67">
        <f>I17+M17+Q17+R17+S17</f>
        <v>30906696.51831691</v>
      </c>
    </row>
    <row r="18" spans="1:23" s="6" customFormat="1" ht="15" x14ac:dyDescent="0.2">
      <c r="A18" s="123"/>
      <c r="B18" s="120" t="s">
        <v>32</v>
      </c>
      <c r="C18" s="121">
        <f t="shared" ref="C18:S18" si="3">(+C17*7.48052)/1000</f>
        <v>194475.56675200001</v>
      </c>
      <c r="D18" s="122">
        <f t="shared" si="3"/>
        <v>22782.671712000003</v>
      </c>
      <c r="E18" s="60">
        <f t="shared" si="3"/>
        <v>0</v>
      </c>
      <c r="F18" s="60">
        <f t="shared" si="3"/>
        <v>7476.3040000000001</v>
      </c>
      <c r="G18" s="60">
        <v>0</v>
      </c>
      <c r="H18" s="61">
        <f>(+H17*7.48052)/1000</f>
        <v>0</v>
      </c>
      <c r="I18" s="62">
        <f t="shared" si="3"/>
        <v>224734.54246400003</v>
      </c>
      <c r="J18" s="63">
        <f t="shared" si="3"/>
        <v>1119.6094284000001</v>
      </c>
      <c r="K18" s="64">
        <f>(+K17*7.48052)/1000</f>
        <v>-1.5709092</v>
      </c>
      <c r="L18" s="65">
        <f t="shared" si="3"/>
        <v>0</v>
      </c>
      <c r="M18" s="50">
        <f t="shared" si="3"/>
        <v>1118.0385191999999</v>
      </c>
      <c r="N18" s="51">
        <f t="shared" si="3"/>
        <v>2826.1404560000001</v>
      </c>
      <c r="O18" s="51">
        <f>(+O17*7.48052)/1000</f>
        <v>0</v>
      </c>
      <c r="P18" s="66">
        <f>(+P17*7.48052)/1000</f>
        <v>0</v>
      </c>
      <c r="Q18" s="62">
        <f>(+Q17*7.48052)/1000</f>
        <v>2826.1404560000001</v>
      </c>
      <c r="R18" s="50">
        <f t="shared" si="3"/>
        <v>2519.44</v>
      </c>
      <c r="S18" s="54">
        <f t="shared" si="3"/>
        <v>0</v>
      </c>
      <c r="T18" s="67">
        <f>(+T17*7.48052)/1000</f>
        <v>231198.16143920002</v>
      </c>
    </row>
    <row r="19" spans="1:23" s="6" customFormat="1" ht="15" x14ac:dyDescent="0.2">
      <c r="A19" s="123"/>
      <c r="B19" s="124" t="s">
        <v>33</v>
      </c>
      <c r="C19" s="125">
        <f t="shared" ref="C19:T19" si="4">C17/43560</f>
        <v>596.82277318640956</v>
      </c>
      <c r="D19" s="126">
        <f t="shared" si="4"/>
        <v>69.917355371900825</v>
      </c>
      <c r="E19" s="72">
        <f t="shared" si="4"/>
        <v>0</v>
      </c>
      <c r="F19" s="72">
        <f t="shared" si="4"/>
        <v>22.943902727661076</v>
      </c>
      <c r="G19" s="72">
        <f t="shared" si="4"/>
        <v>0</v>
      </c>
      <c r="H19" s="73">
        <f t="shared" si="4"/>
        <v>0</v>
      </c>
      <c r="I19" s="74">
        <f t="shared" si="4"/>
        <v>689.68403128597151</v>
      </c>
      <c r="J19" s="75">
        <f t="shared" si="4"/>
        <v>3.4359504132231407</v>
      </c>
      <c r="K19" s="76">
        <f t="shared" si="4"/>
        <v>-4.8209366391184574E-3</v>
      </c>
      <c r="L19" s="77">
        <f t="shared" si="4"/>
        <v>0</v>
      </c>
      <c r="M19" s="78">
        <f t="shared" si="4"/>
        <v>3.4311294765840219</v>
      </c>
      <c r="N19" s="79">
        <f t="shared" si="4"/>
        <v>8.6730945821854917</v>
      </c>
      <c r="O19" s="79">
        <f t="shared" si="4"/>
        <v>0</v>
      </c>
      <c r="P19" s="80">
        <f t="shared" si="4"/>
        <v>0</v>
      </c>
      <c r="Q19" s="74">
        <f t="shared" si="4"/>
        <v>8.6730945821854917</v>
      </c>
      <c r="R19" s="78">
        <f t="shared" si="4"/>
        <v>7.7318667470154265</v>
      </c>
      <c r="S19" s="127">
        <f t="shared" si="4"/>
        <v>0</v>
      </c>
      <c r="T19" s="81">
        <f t="shared" si="4"/>
        <v>709.52012209175643</v>
      </c>
      <c r="W19" s="39"/>
    </row>
    <row r="20" spans="1:23" s="6" customFormat="1" ht="10.5" customHeight="1" x14ac:dyDescent="0.2">
      <c r="A20" s="40"/>
      <c r="B20" s="84"/>
      <c r="C20" s="85"/>
      <c r="D20" s="86"/>
      <c r="E20" s="128"/>
      <c r="F20" s="128"/>
      <c r="G20" s="128"/>
      <c r="H20" s="87"/>
      <c r="I20" s="129"/>
      <c r="J20" s="89"/>
      <c r="K20" s="90"/>
      <c r="L20" s="91"/>
      <c r="M20" s="118"/>
      <c r="N20" s="93"/>
      <c r="O20" s="93"/>
      <c r="P20" s="94"/>
      <c r="Q20" s="129"/>
      <c r="R20" s="118"/>
      <c r="S20" s="130"/>
      <c r="T20" s="67"/>
    </row>
    <row r="21" spans="1:23" s="6" customFormat="1" ht="15" x14ac:dyDescent="0.2">
      <c r="A21" s="40" t="s">
        <v>34</v>
      </c>
      <c r="B21" s="84" t="s">
        <v>31</v>
      </c>
      <c r="C21" s="99">
        <f t="shared" ref="C21:S23" si="5">C13+C17</f>
        <v>49193800</v>
      </c>
      <c r="D21" s="100">
        <f>D13+D17</f>
        <v>10289353</v>
      </c>
      <c r="E21" s="100">
        <f t="shared" si="5"/>
        <v>7275194</v>
      </c>
      <c r="F21" s="100">
        <f t="shared" si="5"/>
        <v>1598045.0556913156</v>
      </c>
      <c r="G21" s="100">
        <f t="shared" si="5"/>
        <v>-6709982.4000000004</v>
      </c>
      <c r="H21" s="61">
        <f t="shared" si="5"/>
        <v>0</v>
      </c>
      <c r="I21" s="62">
        <f t="shared" si="5"/>
        <v>61646409.655691326</v>
      </c>
      <c r="J21" s="63">
        <f t="shared" si="5"/>
        <v>293890</v>
      </c>
      <c r="K21" s="64">
        <f t="shared" si="5"/>
        <v>-320</v>
      </c>
      <c r="L21" s="65">
        <f t="shared" si="5"/>
        <v>0</v>
      </c>
      <c r="M21" s="50">
        <f>M13+M17</f>
        <v>293570</v>
      </c>
      <c r="N21" s="51">
        <f t="shared" si="5"/>
        <v>758000</v>
      </c>
      <c r="O21" s="51">
        <f t="shared" si="5"/>
        <v>0</v>
      </c>
      <c r="P21" s="66">
        <f t="shared" si="5"/>
        <v>0</v>
      </c>
      <c r="Q21" s="62">
        <f t="shared" si="5"/>
        <v>758000</v>
      </c>
      <c r="R21" s="50">
        <f t="shared" si="5"/>
        <v>651510.18913123687</v>
      </c>
      <c r="S21" s="131">
        <f t="shared" si="5"/>
        <v>0</v>
      </c>
      <c r="T21" s="67">
        <f>T13+T17</f>
        <v>63349489.844822556</v>
      </c>
      <c r="U21" s="132"/>
    </row>
    <row r="22" spans="1:23" s="6" customFormat="1" ht="15" x14ac:dyDescent="0.2">
      <c r="A22" s="83"/>
      <c r="B22" s="84" t="s">
        <v>32</v>
      </c>
      <c r="C22" s="99">
        <f t="shared" si="5"/>
        <v>367995.204776</v>
      </c>
      <c r="D22" s="100">
        <f>D14+D18</f>
        <v>76969.710903560001</v>
      </c>
      <c r="E22" s="100">
        <f t="shared" si="5"/>
        <v>54422.234220880004</v>
      </c>
      <c r="F22" s="100">
        <f t="shared" si="5"/>
        <v>11954.208000000001</v>
      </c>
      <c r="G22" s="100">
        <f t="shared" si="5"/>
        <v>-50194.157542848006</v>
      </c>
      <c r="H22" s="61">
        <f t="shared" si="5"/>
        <v>0</v>
      </c>
      <c r="I22" s="62">
        <f t="shared" si="5"/>
        <v>461147.20035759208</v>
      </c>
      <c r="J22" s="63">
        <f t="shared" si="5"/>
        <v>2198.4500228000002</v>
      </c>
      <c r="K22" s="64">
        <f t="shared" si="5"/>
        <v>-2.3937664000000001</v>
      </c>
      <c r="L22" s="65">
        <f t="shared" si="5"/>
        <v>0</v>
      </c>
      <c r="M22" s="102">
        <f t="shared" si="5"/>
        <v>2196.0562564000002</v>
      </c>
      <c r="N22" s="51">
        <f t="shared" si="5"/>
        <v>5670.23416</v>
      </c>
      <c r="O22" s="51">
        <f t="shared" si="5"/>
        <v>0</v>
      </c>
      <c r="P22" s="66">
        <f t="shared" si="5"/>
        <v>0</v>
      </c>
      <c r="Q22" s="62">
        <f t="shared" si="5"/>
        <v>5670.23416</v>
      </c>
      <c r="R22" s="50">
        <f t="shared" si="5"/>
        <v>4873.6350000000002</v>
      </c>
      <c r="S22" s="131">
        <f t="shared" si="5"/>
        <v>0</v>
      </c>
      <c r="T22" s="67">
        <f>T14+T18</f>
        <v>473887.12577399204</v>
      </c>
    </row>
    <row r="23" spans="1:23" s="6" customFormat="1" ht="15" x14ac:dyDescent="0.2">
      <c r="A23" s="103"/>
      <c r="B23" s="104" t="s">
        <v>33</v>
      </c>
      <c r="C23" s="105">
        <f t="shared" si="5"/>
        <v>1129.3342516069788</v>
      </c>
      <c r="D23" s="106">
        <f>D15+D19</f>
        <v>236.21104224058769</v>
      </c>
      <c r="E23" s="106">
        <f t="shared" si="5"/>
        <v>167.01547291092746</v>
      </c>
      <c r="F23" s="106">
        <f t="shared" si="5"/>
        <v>36.686066475925514</v>
      </c>
      <c r="G23" s="106">
        <f t="shared" si="5"/>
        <v>-154.04000000000002</v>
      </c>
      <c r="H23" s="107">
        <f t="shared" si="5"/>
        <v>0</v>
      </c>
      <c r="I23" s="133">
        <f t="shared" si="5"/>
        <v>1415.2068332344197</v>
      </c>
      <c r="J23" s="109">
        <f t="shared" si="5"/>
        <v>6.7467860422405881</v>
      </c>
      <c r="K23" s="110">
        <f t="shared" si="5"/>
        <v>-7.3461891643709833E-3</v>
      </c>
      <c r="L23" s="111">
        <f t="shared" si="5"/>
        <v>0</v>
      </c>
      <c r="M23" s="112">
        <f t="shared" si="5"/>
        <v>6.7394398530762167</v>
      </c>
      <c r="N23" s="113">
        <f t="shared" si="5"/>
        <v>17.401285583103764</v>
      </c>
      <c r="O23" s="113">
        <f>O15+O19</f>
        <v>0</v>
      </c>
      <c r="P23" s="114">
        <f t="shared" si="5"/>
        <v>0</v>
      </c>
      <c r="Q23" s="133">
        <f>Q15+Q19</f>
        <v>17.401285583103764</v>
      </c>
      <c r="R23" s="134">
        <f t="shared" si="5"/>
        <v>14.956615912103693</v>
      </c>
      <c r="S23" s="135">
        <f t="shared" si="5"/>
        <v>0</v>
      </c>
      <c r="T23" s="115">
        <f>T15+T19</f>
        <v>1454.3041745827034</v>
      </c>
    </row>
    <row r="24" spans="1:23" s="6" customFormat="1" ht="10.5" customHeight="1" x14ac:dyDescent="0.2">
      <c r="A24" s="69"/>
      <c r="B24" s="58"/>
      <c r="C24" s="136"/>
      <c r="D24" s="128"/>
      <c r="E24" s="128"/>
      <c r="F24" s="128"/>
      <c r="G24" s="137"/>
      <c r="H24" s="87"/>
      <c r="I24" s="129"/>
      <c r="J24" s="89"/>
      <c r="K24" s="90"/>
      <c r="L24" s="91"/>
      <c r="M24" s="118"/>
      <c r="N24" s="93"/>
      <c r="O24" s="93"/>
      <c r="P24" s="94"/>
      <c r="Q24" s="129"/>
      <c r="R24" s="118"/>
      <c r="S24" s="96"/>
      <c r="T24" s="95"/>
    </row>
    <row r="25" spans="1:23" s="6" customFormat="1" ht="15" x14ac:dyDescent="0.2">
      <c r="A25" s="57" t="s">
        <v>36</v>
      </c>
      <c r="B25" s="70" t="s">
        <v>31</v>
      </c>
      <c r="C25" s="59">
        <v>33874100</v>
      </c>
      <c r="D25" s="60">
        <v>0</v>
      </c>
      <c r="E25" s="60">
        <v>1278877</v>
      </c>
      <c r="F25" s="60">
        <v>916261.43637073354</v>
      </c>
      <c r="G25" s="60">
        <v>0</v>
      </c>
      <c r="H25" s="61">
        <v>0</v>
      </c>
      <c r="I25" s="62">
        <f>SUM(C25:H25)</f>
        <v>36069238.43637073</v>
      </c>
      <c r="J25" s="63">
        <f>SUM('[2]Mar 2013'!$E$212:$G$212)</f>
        <v>173960</v>
      </c>
      <c r="K25" s="64">
        <f>-'[2]Mar 2013'!$I$212</f>
        <v>-200</v>
      </c>
      <c r="L25" s="65">
        <v>0</v>
      </c>
      <c r="M25" s="50">
        <f>SUM(J25:L25)</f>
        <v>173760</v>
      </c>
      <c r="N25" s="51">
        <v>471400</v>
      </c>
      <c r="O25" s="51">
        <v>0</v>
      </c>
      <c r="P25" s="66">
        <v>0</v>
      </c>
      <c r="Q25" s="62">
        <f>SUM(N25:P25)</f>
        <v>471400</v>
      </c>
      <c r="R25" s="50">
        <v>420937.84591980232</v>
      </c>
      <c r="S25" s="54">
        <v>0</v>
      </c>
      <c r="T25" s="67">
        <f>I25+M25+Q25+R25+S25</f>
        <v>37135336.282290533</v>
      </c>
    </row>
    <row r="26" spans="1:23" s="6" customFormat="1" ht="15" x14ac:dyDescent="0.2">
      <c r="A26" s="69"/>
      <c r="B26" s="70" t="s">
        <v>32</v>
      </c>
      <c r="C26" s="59">
        <f t="shared" ref="C26:S26" si="6">(+C25*7.48052)/1000</f>
        <v>253395.88253200002</v>
      </c>
      <c r="D26" s="60">
        <f t="shared" si="6"/>
        <v>0</v>
      </c>
      <c r="E26" s="60">
        <f t="shared" si="6"/>
        <v>9566.6649760399996</v>
      </c>
      <c r="F26" s="60">
        <f t="shared" si="6"/>
        <v>6854.1120000000001</v>
      </c>
      <c r="G26" s="60">
        <f>(+G25*7.48052)/1000</f>
        <v>0</v>
      </c>
      <c r="H26" s="61">
        <f>(+H25*7.48052)/1000</f>
        <v>0</v>
      </c>
      <c r="I26" s="62">
        <f t="shared" si="6"/>
        <v>269816.65950804</v>
      </c>
      <c r="J26" s="63">
        <f t="shared" si="6"/>
        <v>1301.3112592</v>
      </c>
      <c r="K26" s="64">
        <f>(+K25*7.48052)/1000</f>
        <v>-1.4961040000000001</v>
      </c>
      <c r="L26" s="65">
        <f t="shared" si="6"/>
        <v>0</v>
      </c>
      <c r="M26" s="50">
        <f t="shared" si="6"/>
        <v>1299.8151552000002</v>
      </c>
      <c r="N26" s="51">
        <f t="shared" si="6"/>
        <v>3526.3171280000001</v>
      </c>
      <c r="O26" s="51">
        <f>(+O25*7.48052)/1000</f>
        <v>0</v>
      </c>
      <c r="P26" s="66">
        <f>(+P25*7.48052)/1000</f>
        <v>0</v>
      </c>
      <c r="Q26" s="62">
        <f>(+Q25*7.48052)/1000</f>
        <v>3526.3171280000001</v>
      </c>
      <c r="R26" s="50">
        <f t="shared" si="6"/>
        <v>3148.8339751600001</v>
      </c>
      <c r="S26" s="54">
        <f t="shared" si="6"/>
        <v>0</v>
      </c>
      <c r="T26" s="67">
        <f>(+T25*7.48052)/1000</f>
        <v>277791.62576639996</v>
      </c>
    </row>
    <row r="27" spans="1:23" s="6" customFormat="1" ht="15" x14ac:dyDescent="0.2">
      <c r="A27" s="69"/>
      <c r="B27" s="70" t="s">
        <v>33</v>
      </c>
      <c r="C27" s="71">
        <f t="shared" ref="C27:T27" si="7">C25/43560</f>
        <v>777.64233241505974</v>
      </c>
      <c r="D27" s="72">
        <f>D25/43560</f>
        <v>0</v>
      </c>
      <c r="E27" s="72">
        <f t="shared" si="7"/>
        <v>29.358976124885217</v>
      </c>
      <c r="F27" s="72">
        <f t="shared" si="7"/>
        <v>21.034468236242734</v>
      </c>
      <c r="G27" s="72">
        <f>G25/43560</f>
        <v>0</v>
      </c>
      <c r="H27" s="73">
        <f>H25/43560</f>
        <v>0</v>
      </c>
      <c r="I27" s="74">
        <f>I25/43560</f>
        <v>828.03577677618762</v>
      </c>
      <c r="J27" s="75">
        <f t="shared" si="7"/>
        <v>3.9935720844811753</v>
      </c>
      <c r="K27" s="76">
        <f>K25/43560</f>
        <v>-4.5913682277318639E-3</v>
      </c>
      <c r="L27" s="77">
        <f>L25/43560</f>
        <v>0</v>
      </c>
      <c r="M27" s="78">
        <f>M25/43560</f>
        <v>3.9889807162534434</v>
      </c>
      <c r="N27" s="79">
        <f t="shared" si="7"/>
        <v>10.821854912764003</v>
      </c>
      <c r="O27" s="79">
        <f>O25/43560</f>
        <v>0</v>
      </c>
      <c r="P27" s="80">
        <f>P25/43560</f>
        <v>0</v>
      </c>
      <c r="Q27" s="74">
        <f>Q25/43560</f>
        <v>10.821854912764003</v>
      </c>
      <c r="R27" s="78">
        <f t="shared" si="7"/>
        <v>9.6634032580303568</v>
      </c>
      <c r="S27" s="82">
        <f t="shared" si="7"/>
        <v>0</v>
      </c>
      <c r="T27" s="81">
        <f t="shared" si="7"/>
        <v>852.51001566323544</v>
      </c>
    </row>
    <row r="28" spans="1:23" s="6" customFormat="1" ht="10.5" customHeight="1" x14ac:dyDescent="0.2">
      <c r="A28" s="69"/>
      <c r="B28" s="70"/>
      <c r="C28" s="136"/>
      <c r="D28" s="128"/>
      <c r="E28" s="128"/>
      <c r="F28" s="128"/>
      <c r="G28" s="128"/>
      <c r="H28" s="87"/>
      <c r="I28" s="129"/>
      <c r="J28" s="63"/>
      <c r="K28" s="64"/>
      <c r="L28" s="65"/>
      <c r="M28" s="50"/>
      <c r="N28" s="51"/>
      <c r="O28" s="51"/>
      <c r="P28" s="66"/>
      <c r="Q28" s="62"/>
      <c r="R28" s="50"/>
      <c r="S28" s="54"/>
      <c r="T28" s="67"/>
    </row>
    <row r="29" spans="1:23" s="6" customFormat="1" ht="15" x14ac:dyDescent="0.2">
      <c r="A29" s="138" t="s">
        <v>34</v>
      </c>
      <c r="B29" s="70" t="s">
        <v>31</v>
      </c>
      <c r="C29" s="59">
        <f t="shared" ref="C29:S31" si="8">C21+C25</f>
        <v>83067900</v>
      </c>
      <c r="D29" s="60">
        <f>D21+D25</f>
        <v>10289353</v>
      </c>
      <c r="E29" s="60">
        <f t="shared" si="8"/>
        <v>8554071</v>
      </c>
      <c r="F29" s="60">
        <f t="shared" si="8"/>
        <v>2514306.492062049</v>
      </c>
      <c r="G29" s="60">
        <f t="shared" si="8"/>
        <v>-6709982.4000000004</v>
      </c>
      <c r="H29" s="61">
        <f>H21+H25</f>
        <v>0</v>
      </c>
      <c r="I29" s="62">
        <f t="shared" si="8"/>
        <v>97715648.092062056</v>
      </c>
      <c r="J29" s="63">
        <f t="shared" si="8"/>
        <v>467850</v>
      </c>
      <c r="K29" s="64">
        <f t="shared" si="8"/>
        <v>-520</v>
      </c>
      <c r="L29" s="65">
        <f t="shared" si="8"/>
        <v>0</v>
      </c>
      <c r="M29" s="50">
        <f t="shared" si="8"/>
        <v>467330</v>
      </c>
      <c r="N29" s="51">
        <f t="shared" si="8"/>
        <v>1229400</v>
      </c>
      <c r="O29" s="51">
        <f t="shared" si="8"/>
        <v>0</v>
      </c>
      <c r="P29" s="66">
        <f t="shared" si="8"/>
        <v>0</v>
      </c>
      <c r="Q29" s="62">
        <f t="shared" si="8"/>
        <v>1229400</v>
      </c>
      <c r="R29" s="50">
        <f t="shared" si="8"/>
        <v>1072448.0350510392</v>
      </c>
      <c r="S29" s="54">
        <f t="shared" si="8"/>
        <v>0</v>
      </c>
      <c r="T29" s="67">
        <f>T21+T25</f>
        <v>100484826.12711309</v>
      </c>
      <c r="U29" s="132"/>
    </row>
    <row r="30" spans="1:23" s="6" customFormat="1" ht="15" x14ac:dyDescent="0.2">
      <c r="A30" s="69"/>
      <c r="B30" s="70" t="s">
        <v>32</v>
      </c>
      <c r="C30" s="59">
        <f t="shared" si="8"/>
        <v>621391.08730800007</v>
      </c>
      <c r="D30" s="60">
        <f>D22+D26</f>
        <v>76969.710903560001</v>
      </c>
      <c r="E30" s="60">
        <f t="shared" si="8"/>
        <v>63988.89919692</v>
      </c>
      <c r="F30" s="60">
        <f t="shared" si="8"/>
        <v>18808.32</v>
      </c>
      <c r="G30" s="60">
        <f t="shared" si="8"/>
        <v>-50194.157542848006</v>
      </c>
      <c r="H30" s="61">
        <f>H22+H26</f>
        <v>0</v>
      </c>
      <c r="I30" s="62">
        <f t="shared" si="8"/>
        <v>730963.85986563214</v>
      </c>
      <c r="J30" s="63">
        <f t="shared" si="8"/>
        <v>3499.7612820000004</v>
      </c>
      <c r="K30" s="64">
        <f t="shared" si="8"/>
        <v>-3.8898704000000004</v>
      </c>
      <c r="L30" s="65">
        <f t="shared" si="8"/>
        <v>0</v>
      </c>
      <c r="M30" s="50">
        <f t="shared" si="8"/>
        <v>3495.8714116000001</v>
      </c>
      <c r="N30" s="51">
        <f t="shared" si="8"/>
        <v>9196.5512880000006</v>
      </c>
      <c r="O30" s="51">
        <f t="shared" si="8"/>
        <v>0</v>
      </c>
      <c r="P30" s="66">
        <f t="shared" si="8"/>
        <v>0</v>
      </c>
      <c r="Q30" s="62">
        <f t="shared" si="8"/>
        <v>9196.5512880000006</v>
      </c>
      <c r="R30" s="50">
        <f t="shared" si="8"/>
        <v>8022.4689751599999</v>
      </c>
      <c r="S30" s="54">
        <f t="shared" si="8"/>
        <v>0</v>
      </c>
      <c r="T30" s="67">
        <f>T22+T26</f>
        <v>751678.75154039194</v>
      </c>
    </row>
    <row r="31" spans="1:23" s="6" customFormat="1" ht="15" x14ac:dyDescent="0.2">
      <c r="A31" s="139"/>
      <c r="B31" s="140" t="s">
        <v>33</v>
      </c>
      <c r="C31" s="141">
        <f t="shared" si="8"/>
        <v>1906.9765840220384</v>
      </c>
      <c r="D31" s="142">
        <f>D23+D27</f>
        <v>236.21104224058769</v>
      </c>
      <c r="E31" s="142">
        <f t="shared" si="8"/>
        <v>196.37444903581269</v>
      </c>
      <c r="F31" s="142">
        <f t="shared" si="8"/>
        <v>57.720534712168245</v>
      </c>
      <c r="G31" s="142">
        <f t="shared" si="8"/>
        <v>-154.04000000000002</v>
      </c>
      <c r="H31" s="107">
        <f>H23+H27</f>
        <v>0</v>
      </c>
      <c r="I31" s="133">
        <f t="shared" si="8"/>
        <v>2243.2426100106072</v>
      </c>
      <c r="J31" s="109">
        <f t="shared" si="8"/>
        <v>10.740358126721762</v>
      </c>
      <c r="K31" s="110">
        <f t="shared" si="8"/>
        <v>-1.1937557392102848E-2</v>
      </c>
      <c r="L31" s="111">
        <f t="shared" si="8"/>
        <v>0</v>
      </c>
      <c r="M31" s="134">
        <f t="shared" si="8"/>
        <v>10.728420569329661</v>
      </c>
      <c r="N31" s="113">
        <f t="shared" si="8"/>
        <v>28.223140495867767</v>
      </c>
      <c r="O31" s="113">
        <f t="shared" si="8"/>
        <v>0</v>
      </c>
      <c r="P31" s="114">
        <f t="shared" si="8"/>
        <v>0</v>
      </c>
      <c r="Q31" s="133">
        <f t="shared" si="8"/>
        <v>28.223140495867767</v>
      </c>
      <c r="R31" s="134">
        <f t="shared" si="8"/>
        <v>24.62001917013405</v>
      </c>
      <c r="S31" s="116">
        <f t="shared" si="8"/>
        <v>0</v>
      </c>
      <c r="T31" s="115">
        <f>T23+T27</f>
        <v>2306.8141902459388</v>
      </c>
    </row>
    <row r="32" spans="1:23" s="6" customFormat="1" ht="10.5" customHeight="1" x14ac:dyDescent="0.2">
      <c r="A32" s="69"/>
      <c r="B32" s="58"/>
      <c r="C32" s="136"/>
      <c r="D32" s="128"/>
      <c r="E32" s="128"/>
      <c r="F32" s="128"/>
      <c r="G32" s="128"/>
      <c r="H32" s="87"/>
      <c r="I32" s="129"/>
      <c r="J32" s="89"/>
      <c r="K32" s="90"/>
      <c r="L32" s="91"/>
      <c r="M32" s="118"/>
      <c r="N32" s="93"/>
      <c r="O32" s="93"/>
      <c r="P32" s="94"/>
      <c r="Q32" s="129"/>
      <c r="R32" s="118"/>
      <c r="S32" s="96"/>
      <c r="T32" s="95"/>
      <c r="U32" s="39"/>
    </row>
    <row r="33" spans="1:21" s="6" customFormat="1" ht="15" x14ac:dyDescent="0.2">
      <c r="A33" s="57" t="s">
        <v>37</v>
      </c>
      <c r="B33" s="70" t="s">
        <v>31</v>
      </c>
      <c r="C33" s="59">
        <v>30572500</v>
      </c>
      <c r="D33" s="60">
        <v>0</v>
      </c>
      <c r="E33" s="60">
        <v>9078478</v>
      </c>
      <c r="F33" s="60">
        <v>621162.16519707185</v>
      </c>
      <c r="G33" s="60">
        <v>0</v>
      </c>
      <c r="H33" s="61">
        <v>0</v>
      </c>
      <c r="I33" s="62">
        <f>SUM(C33:H33)</f>
        <v>40272140.165197074</v>
      </c>
      <c r="J33" s="63">
        <f>SUM('[2]Apr 2013'!$E$212:$G$212)</f>
        <v>216050</v>
      </c>
      <c r="K33" s="64">
        <f>-'[2]Apr 2013'!$I$212</f>
        <v>-180</v>
      </c>
      <c r="L33" s="65">
        <v>0</v>
      </c>
      <c r="M33" s="50">
        <f>SUM(J33:L33)</f>
        <v>215870</v>
      </c>
      <c r="N33" s="51">
        <v>563100</v>
      </c>
      <c r="O33" s="51">
        <v>0</v>
      </c>
      <c r="P33" s="66">
        <v>0</v>
      </c>
      <c r="Q33" s="62">
        <f>SUM(N33:P33)</f>
        <v>563100</v>
      </c>
      <c r="R33" s="50">
        <v>624325.80846145994</v>
      </c>
      <c r="S33" s="54">
        <v>0</v>
      </c>
      <c r="T33" s="67">
        <f>I33+M33+Q33+R33+S33</f>
        <v>41675435.973658532</v>
      </c>
      <c r="U33" s="143"/>
    </row>
    <row r="34" spans="1:21" s="6" customFormat="1" ht="15" x14ac:dyDescent="0.2">
      <c r="A34" s="69"/>
      <c r="B34" s="70" t="s">
        <v>32</v>
      </c>
      <c r="C34" s="59">
        <f t="shared" ref="C34:S34" si="9">(+C33*7.48052)/1000</f>
        <v>228698.19770000002</v>
      </c>
      <c r="D34" s="60">
        <f t="shared" si="9"/>
        <v>0</v>
      </c>
      <c r="E34" s="60">
        <f t="shared" si="9"/>
        <v>67911.736248560002</v>
      </c>
      <c r="F34" s="60">
        <f t="shared" si="9"/>
        <v>4646.616</v>
      </c>
      <c r="G34" s="60">
        <f t="shared" si="9"/>
        <v>0</v>
      </c>
      <c r="H34" s="61">
        <f>(+H33*7.48052)/1000</f>
        <v>0</v>
      </c>
      <c r="I34" s="62">
        <f t="shared" si="9"/>
        <v>301256.54994856007</v>
      </c>
      <c r="J34" s="63">
        <f t="shared" si="9"/>
        <v>1616.1663460000002</v>
      </c>
      <c r="K34" s="64">
        <f>(+K33*7.48052)/1000</f>
        <v>-1.3464936000000001</v>
      </c>
      <c r="L34" s="65">
        <f t="shared" si="9"/>
        <v>0</v>
      </c>
      <c r="M34" s="50">
        <f t="shared" si="9"/>
        <v>1614.8198523999999</v>
      </c>
      <c r="N34" s="51">
        <f t="shared" si="9"/>
        <v>4212.280812</v>
      </c>
      <c r="O34" s="51">
        <f>(+O33*7.48052)/1000</f>
        <v>0</v>
      </c>
      <c r="P34" s="66">
        <f>(+P33*7.48052)/1000</f>
        <v>0</v>
      </c>
      <c r="Q34" s="62">
        <f>(+Q33*7.48052)/1000</f>
        <v>4212.280812</v>
      </c>
      <c r="R34" s="50">
        <f t="shared" si="9"/>
        <v>4670.2816967121207</v>
      </c>
      <c r="S34" s="54">
        <f t="shared" si="9"/>
        <v>0</v>
      </c>
      <c r="T34" s="67">
        <f>(+T33*7.48052)/1000</f>
        <v>311753.93230967212</v>
      </c>
      <c r="U34" s="39"/>
    </row>
    <row r="35" spans="1:21" s="6" customFormat="1" ht="15" x14ac:dyDescent="0.2">
      <c r="A35" s="69"/>
      <c r="B35" s="70" t="s">
        <v>33</v>
      </c>
      <c r="C35" s="71">
        <f t="shared" ref="C35:T35" si="10">C33/43560</f>
        <v>701.8480257116621</v>
      </c>
      <c r="D35" s="72">
        <f t="shared" si="10"/>
        <v>0</v>
      </c>
      <c r="E35" s="72">
        <f t="shared" si="10"/>
        <v>208.41317722681359</v>
      </c>
      <c r="F35" s="72">
        <f t="shared" si="10"/>
        <v>14.259921147774836</v>
      </c>
      <c r="G35" s="72">
        <f t="shared" si="10"/>
        <v>0</v>
      </c>
      <c r="H35" s="73">
        <f>H33/43560</f>
        <v>0</v>
      </c>
      <c r="I35" s="74">
        <f t="shared" si="10"/>
        <v>924.52112408625055</v>
      </c>
      <c r="J35" s="75">
        <f t="shared" si="10"/>
        <v>4.9598255280073458</v>
      </c>
      <c r="K35" s="76">
        <f>K33/43560</f>
        <v>-4.1322314049586778E-3</v>
      </c>
      <c r="L35" s="77">
        <f>L33/43560</f>
        <v>0</v>
      </c>
      <c r="M35" s="78">
        <f>M33/43560</f>
        <v>4.9556932966023872</v>
      </c>
      <c r="N35" s="79">
        <f t="shared" si="10"/>
        <v>12.926997245179063</v>
      </c>
      <c r="O35" s="79">
        <f>O33/43560</f>
        <v>0</v>
      </c>
      <c r="P35" s="80">
        <f>P33/43560</f>
        <v>0</v>
      </c>
      <c r="Q35" s="74">
        <f>Q33/43560</f>
        <v>12.926997245179063</v>
      </c>
      <c r="R35" s="78">
        <f t="shared" si="10"/>
        <v>14.332548403614783</v>
      </c>
      <c r="S35" s="82">
        <f t="shared" si="10"/>
        <v>0</v>
      </c>
      <c r="T35" s="81">
        <f t="shared" si="10"/>
        <v>956.73636303164676</v>
      </c>
      <c r="U35" s="39"/>
    </row>
    <row r="36" spans="1:21" s="6" customFormat="1" ht="10.5" customHeight="1" x14ac:dyDescent="0.2">
      <c r="A36" s="69"/>
      <c r="B36" s="70"/>
      <c r="C36" s="136"/>
      <c r="D36" s="128"/>
      <c r="E36" s="128"/>
      <c r="F36" s="128"/>
      <c r="G36" s="128"/>
      <c r="H36" s="87"/>
      <c r="I36" s="129"/>
      <c r="J36" s="63"/>
      <c r="K36" s="64"/>
      <c r="L36" s="65"/>
      <c r="M36" s="50"/>
      <c r="N36" s="51"/>
      <c r="O36" s="51"/>
      <c r="P36" s="66"/>
      <c r="Q36" s="62"/>
      <c r="R36" s="50"/>
      <c r="S36" s="54"/>
      <c r="T36" s="67"/>
      <c r="U36" s="39"/>
    </row>
    <row r="37" spans="1:21" s="6" customFormat="1" ht="15" x14ac:dyDescent="0.2">
      <c r="A37" s="138" t="s">
        <v>34</v>
      </c>
      <c r="B37" s="70" t="s">
        <v>31</v>
      </c>
      <c r="C37" s="59">
        <f t="shared" ref="C37:T39" si="11">C29+C33</f>
        <v>113640400</v>
      </c>
      <c r="D37" s="60">
        <f t="shared" si="11"/>
        <v>10289353</v>
      </c>
      <c r="E37" s="60">
        <f t="shared" si="11"/>
        <v>17632549</v>
      </c>
      <c r="F37" s="60">
        <f t="shared" si="11"/>
        <v>3135468.6572591206</v>
      </c>
      <c r="G37" s="60">
        <f t="shared" si="11"/>
        <v>-6709982.4000000004</v>
      </c>
      <c r="H37" s="61">
        <f>H29+H33</f>
        <v>0</v>
      </c>
      <c r="I37" s="62">
        <f t="shared" si="11"/>
        <v>137987788.25725913</v>
      </c>
      <c r="J37" s="63">
        <f t="shared" si="11"/>
        <v>683900</v>
      </c>
      <c r="K37" s="64">
        <f t="shared" si="11"/>
        <v>-700</v>
      </c>
      <c r="L37" s="65">
        <f t="shared" si="11"/>
        <v>0</v>
      </c>
      <c r="M37" s="50">
        <f t="shared" si="11"/>
        <v>683200</v>
      </c>
      <c r="N37" s="51">
        <f t="shared" si="11"/>
        <v>1792500</v>
      </c>
      <c r="O37" s="51">
        <f t="shared" si="11"/>
        <v>0</v>
      </c>
      <c r="P37" s="66">
        <f t="shared" si="11"/>
        <v>0</v>
      </c>
      <c r="Q37" s="62">
        <f t="shared" si="11"/>
        <v>1792500</v>
      </c>
      <c r="R37" s="50">
        <f t="shared" si="11"/>
        <v>1696773.8435124992</v>
      </c>
      <c r="S37" s="54">
        <f t="shared" si="11"/>
        <v>0</v>
      </c>
      <c r="T37" s="67">
        <f t="shared" si="11"/>
        <v>142160262.10077161</v>
      </c>
      <c r="U37" s="39"/>
    </row>
    <row r="38" spans="1:21" s="6" customFormat="1" ht="15" x14ac:dyDescent="0.2">
      <c r="A38" s="69"/>
      <c r="B38" s="70" t="s">
        <v>32</v>
      </c>
      <c r="C38" s="59">
        <f t="shared" si="11"/>
        <v>850089.28500800009</v>
      </c>
      <c r="D38" s="60">
        <f t="shared" si="11"/>
        <v>76969.710903560001</v>
      </c>
      <c r="E38" s="60">
        <f t="shared" si="11"/>
        <v>131900.63544548</v>
      </c>
      <c r="F38" s="60">
        <f t="shared" si="11"/>
        <v>23454.936000000002</v>
      </c>
      <c r="G38" s="60">
        <f t="shared" si="11"/>
        <v>-50194.157542848006</v>
      </c>
      <c r="H38" s="61">
        <f>H30+H34</f>
        <v>0</v>
      </c>
      <c r="I38" s="62">
        <f t="shared" si="11"/>
        <v>1032220.4098141922</v>
      </c>
      <c r="J38" s="63">
        <f t="shared" si="11"/>
        <v>5115.9276280000004</v>
      </c>
      <c r="K38" s="64">
        <f t="shared" si="11"/>
        <v>-5.236364</v>
      </c>
      <c r="L38" s="65">
        <f t="shared" si="11"/>
        <v>0</v>
      </c>
      <c r="M38" s="50">
        <f t="shared" si="11"/>
        <v>5110.691264</v>
      </c>
      <c r="N38" s="51">
        <f t="shared" si="11"/>
        <v>13408.8321</v>
      </c>
      <c r="O38" s="51">
        <f t="shared" si="11"/>
        <v>0</v>
      </c>
      <c r="P38" s="66">
        <f t="shared" si="11"/>
        <v>0</v>
      </c>
      <c r="Q38" s="62">
        <f t="shared" si="11"/>
        <v>13408.8321</v>
      </c>
      <c r="R38" s="50">
        <f t="shared" si="11"/>
        <v>12692.75067187212</v>
      </c>
      <c r="S38" s="54">
        <f t="shared" si="11"/>
        <v>0</v>
      </c>
      <c r="T38" s="67">
        <f t="shared" si="11"/>
        <v>1063432.6838500639</v>
      </c>
      <c r="U38" s="39"/>
    </row>
    <row r="39" spans="1:21" s="6" customFormat="1" ht="15" x14ac:dyDescent="0.2">
      <c r="A39" s="139"/>
      <c r="B39" s="140" t="s">
        <v>33</v>
      </c>
      <c r="C39" s="141">
        <f t="shared" si="11"/>
        <v>2608.8246097337005</v>
      </c>
      <c r="D39" s="142">
        <f t="shared" si="11"/>
        <v>236.21104224058769</v>
      </c>
      <c r="E39" s="142">
        <f t="shared" si="11"/>
        <v>404.7876262626263</v>
      </c>
      <c r="F39" s="142">
        <f t="shared" si="11"/>
        <v>71.980455859943078</v>
      </c>
      <c r="G39" s="142">
        <f t="shared" si="11"/>
        <v>-154.04000000000002</v>
      </c>
      <c r="H39" s="107">
        <f>H31+H35</f>
        <v>0</v>
      </c>
      <c r="I39" s="133">
        <f t="shared" si="11"/>
        <v>3167.7637340968577</v>
      </c>
      <c r="J39" s="109">
        <f t="shared" si="11"/>
        <v>15.700183654729109</v>
      </c>
      <c r="K39" s="110">
        <f t="shared" si="11"/>
        <v>-1.6069788797061526E-2</v>
      </c>
      <c r="L39" s="111">
        <f t="shared" si="11"/>
        <v>0</v>
      </c>
      <c r="M39" s="134">
        <f t="shared" si="11"/>
        <v>15.684113865932048</v>
      </c>
      <c r="N39" s="113">
        <f t="shared" si="11"/>
        <v>41.150137741046834</v>
      </c>
      <c r="O39" s="113">
        <f t="shared" si="11"/>
        <v>0</v>
      </c>
      <c r="P39" s="114">
        <f t="shared" si="11"/>
        <v>0</v>
      </c>
      <c r="Q39" s="133">
        <f t="shared" si="11"/>
        <v>41.150137741046834</v>
      </c>
      <c r="R39" s="134">
        <f t="shared" si="11"/>
        <v>38.952567573748837</v>
      </c>
      <c r="S39" s="116">
        <f t="shared" si="11"/>
        <v>0</v>
      </c>
      <c r="T39" s="115">
        <f t="shared" si="11"/>
        <v>3263.5505532775855</v>
      </c>
      <c r="U39" s="39"/>
    </row>
    <row r="40" spans="1:21" s="6" customFormat="1" ht="9" customHeight="1" x14ac:dyDescent="0.2">
      <c r="A40" s="69"/>
      <c r="B40" s="58"/>
      <c r="C40" s="136"/>
      <c r="D40" s="128"/>
      <c r="E40" s="128"/>
      <c r="F40" s="128"/>
      <c r="G40" s="128"/>
      <c r="H40" s="87"/>
      <c r="I40" s="129"/>
      <c r="J40" s="89"/>
      <c r="K40" s="90"/>
      <c r="L40" s="91"/>
      <c r="M40" s="118"/>
      <c r="N40" s="93"/>
      <c r="O40" s="93"/>
      <c r="P40" s="94"/>
      <c r="Q40" s="144"/>
      <c r="R40" s="145"/>
      <c r="S40" s="146"/>
      <c r="T40" s="95"/>
      <c r="U40" s="39"/>
    </row>
    <row r="41" spans="1:21" s="6" customFormat="1" ht="15" x14ac:dyDescent="0.2">
      <c r="A41" s="57" t="s">
        <v>38</v>
      </c>
      <c r="B41" s="70" t="s">
        <v>31</v>
      </c>
      <c r="C41" s="59">
        <v>29283200</v>
      </c>
      <c r="D41" s="60">
        <v>0</v>
      </c>
      <c r="E41" s="60">
        <v>15268187</v>
      </c>
      <c r="F41" s="60">
        <v>707007.53423558769</v>
      </c>
      <c r="G41" s="60">
        <v>0</v>
      </c>
      <c r="H41" s="61">
        <v>0</v>
      </c>
      <c r="I41" s="62">
        <f>SUM(C41:H41)</f>
        <v>45258394.534235589</v>
      </c>
      <c r="J41" s="63">
        <f>SUM('[2]May 2013'!$E$212:$G$212)</f>
        <v>239410</v>
      </c>
      <c r="K41" s="64">
        <f>-'[2]May 2013'!$I$212</f>
        <v>-240</v>
      </c>
      <c r="L41" s="65">
        <v>0</v>
      </c>
      <c r="M41" s="50">
        <f>SUM(J41:L41)</f>
        <v>239170</v>
      </c>
      <c r="N41" s="51">
        <v>861600</v>
      </c>
      <c r="O41" s="51">
        <v>-140844.76190476201</v>
      </c>
      <c r="P41" s="66">
        <v>0</v>
      </c>
      <c r="Q41" s="62">
        <f>SUM(N41:P41)</f>
        <v>720755.23809523799</v>
      </c>
      <c r="R41" s="50">
        <v>787384.96788993257</v>
      </c>
      <c r="S41" s="54">
        <v>15285.093817007373</v>
      </c>
      <c r="T41" s="67">
        <f>I41+M41+Q41+R41+S41</f>
        <v>47020989.834037773</v>
      </c>
      <c r="U41" s="39"/>
    </row>
    <row r="42" spans="1:21" s="6" customFormat="1" ht="15" x14ac:dyDescent="0.2">
      <c r="A42" s="69"/>
      <c r="B42" s="70" t="s">
        <v>32</v>
      </c>
      <c r="C42" s="59">
        <f>(+C41*7.48052)/1000</f>
        <v>219053.563264</v>
      </c>
      <c r="D42" s="60">
        <f>(+D41*7.48052)/1000</f>
        <v>0</v>
      </c>
      <c r="E42" s="60">
        <f>(+E41*7.48052)/1000</f>
        <v>114213.97821724</v>
      </c>
      <c r="F42" s="60">
        <f>(+F41*7.48052)/1000</f>
        <v>5288.7839999999987</v>
      </c>
      <c r="G42" s="60">
        <f t="shared" ref="G42:S42" si="12">(+G41*7.48052)/1000</f>
        <v>0</v>
      </c>
      <c r="H42" s="61">
        <f>(+H41*7.48052)/1000</f>
        <v>0</v>
      </c>
      <c r="I42" s="62">
        <f t="shared" si="12"/>
        <v>338556.32548124006</v>
      </c>
      <c r="J42" s="63">
        <f t="shared" si="12"/>
        <v>1790.9112932</v>
      </c>
      <c r="K42" s="64">
        <f>(+K41*7.48052)/1000</f>
        <v>-1.7953248000000002</v>
      </c>
      <c r="L42" s="65">
        <f t="shared" si="12"/>
        <v>0</v>
      </c>
      <c r="M42" s="50">
        <f t="shared" si="12"/>
        <v>1789.1159684000002</v>
      </c>
      <c r="N42" s="51">
        <f t="shared" si="12"/>
        <v>6445.2160320000003</v>
      </c>
      <c r="O42" s="51">
        <f>(+O41*7.48052)/1000</f>
        <v>-1053.5920583238103</v>
      </c>
      <c r="P42" s="66">
        <f>(+P41*7.48052)/1000</f>
        <v>0</v>
      </c>
      <c r="Q42" s="62">
        <f>(+Q41*7.48052)/1000</f>
        <v>5391.62397367619</v>
      </c>
      <c r="R42" s="50">
        <f t="shared" si="12"/>
        <v>5890.0489999999982</v>
      </c>
      <c r="S42" s="54">
        <f t="shared" si="12"/>
        <v>114.34045</v>
      </c>
      <c r="T42" s="67">
        <f>(+T41*7.48052)/1000</f>
        <v>351741.45487331622</v>
      </c>
      <c r="U42" s="39"/>
    </row>
    <row r="43" spans="1:21" s="6" customFormat="1" ht="15" x14ac:dyDescent="0.2">
      <c r="A43" s="69"/>
      <c r="B43" s="70" t="s">
        <v>33</v>
      </c>
      <c r="C43" s="71">
        <f t="shared" ref="C43:T43" si="13">C41/43560</f>
        <v>672.24977043158856</v>
      </c>
      <c r="D43" s="72">
        <f t="shared" si="13"/>
        <v>0</v>
      </c>
      <c r="E43" s="72">
        <f t="shared" si="13"/>
        <v>350.50934343434341</v>
      </c>
      <c r="F43" s="72">
        <f t="shared" si="13"/>
        <v>16.230659647281627</v>
      </c>
      <c r="G43" s="72">
        <f t="shared" si="13"/>
        <v>0</v>
      </c>
      <c r="H43" s="73">
        <f>H41/43560</f>
        <v>0</v>
      </c>
      <c r="I43" s="74">
        <f t="shared" si="13"/>
        <v>1038.9897735132138</v>
      </c>
      <c r="J43" s="75">
        <f t="shared" si="13"/>
        <v>5.4960973370064279</v>
      </c>
      <c r="K43" s="76">
        <f>K41/43560</f>
        <v>-5.5096418732782371E-3</v>
      </c>
      <c r="L43" s="77">
        <f>L41/43560</f>
        <v>0</v>
      </c>
      <c r="M43" s="78">
        <f>M41/43560</f>
        <v>5.4905876951331498</v>
      </c>
      <c r="N43" s="79">
        <f t="shared" si="13"/>
        <v>19.77961432506887</v>
      </c>
      <c r="O43" s="79">
        <f>O41/43560</f>
        <v>-3.2333508242599174</v>
      </c>
      <c r="P43" s="80">
        <f>P41/43560</f>
        <v>0</v>
      </c>
      <c r="Q43" s="74">
        <f>Q41/43560</f>
        <v>16.546263500808951</v>
      </c>
      <c r="R43" s="78">
        <f t="shared" si="13"/>
        <v>18.075871622817552</v>
      </c>
      <c r="S43" s="82">
        <f t="shared" si="13"/>
        <v>0.35089747054654208</v>
      </c>
      <c r="T43" s="81">
        <f t="shared" si="13"/>
        <v>1079.4533938025199</v>
      </c>
      <c r="U43" s="39"/>
    </row>
    <row r="44" spans="1:21" s="6" customFormat="1" ht="10.5" customHeight="1" x14ac:dyDescent="0.2">
      <c r="A44" s="69"/>
      <c r="B44" s="70"/>
      <c r="C44" s="136"/>
      <c r="D44" s="128"/>
      <c r="E44" s="128"/>
      <c r="F44" s="128"/>
      <c r="G44" s="128"/>
      <c r="H44" s="87"/>
      <c r="I44" s="129"/>
      <c r="J44" s="63"/>
      <c r="K44" s="64"/>
      <c r="L44" s="65"/>
      <c r="M44" s="50"/>
      <c r="N44" s="51"/>
      <c r="O44" s="51"/>
      <c r="P44" s="66"/>
      <c r="Q44" s="62"/>
      <c r="R44" s="50"/>
      <c r="S44" s="54"/>
      <c r="T44" s="67"/>
      <c r="U44" s="39"/>
    </row>
    <row r="45" spans="1:21" s="6" customFormat="1" ht="15" x14ac:dyDescent="0.2">
      <c r="A45" s="138" t="s">
        <v>34</v>
      </c>
      <c r="B45" s="70" t="s">
        <v>31</v>
      </c>
      <c r="C45" s="59">
        <f t="shared" ref="C45:S47" si="14">C37+C41</f>
        <v>142923600</v>
      </c>
      <c r="D45" s="60">
        <f t="shared" si="14"/>
        <v>10289353</v>
      </c>
      <c r="E45" s="60">
        <f t="shared" si="14"/>
        <v>32900736</v>
      </c>
      <c r="F45" s="60">
        <f t="shared" si="14"/>
        <v>3842476.1914947084</v>
      </c>
      <c r="G45" s="60">
        <f t="shared" si="14"/>
        <v>-6709982.4000000004</v>
      </c>
      <c r="H45" s="61">
        <f>H37+H41</f>
        <v>0</v>
      </c>
      <c r="I45" s="62">
        <f t="shared" si="14"/>
        <v>183246182.79149473</v>
      </c>
      <c r="J45" s="63">
        <f t="shared" si="14"/>
        <v>923310</v>
      </c>
      <c r="K45" s="64">
        <f t="shared" si="14"/>
        <v>-940</v>
      </c>
      <c r="L45" s="65">
        <f t="shared" si="14"/>
        <v>0</v>
      </c>
      <c r="M45" s="50">
        <f t="shared" si="14"/>
        <v>922370</v>
      </c>
      <c r="N45" s="51">
        <f t="shared" si="14"/>
        <v>2654100</v>
      </c>
      <c r="O45" s="51">
        <f t="shared" si="14"/>
        <v>-140844.76190476201</v>
      </c>
      <c r="P45" s="66">
        <f t="shared" si="14"/>
        <v>0</v>
      </c>
      <c r="Q45" s="62">
        <f t="shared" si="14"/>
        <v>2513255.2380952379</v>
      </c>
      <c r="R45" s="50">
        <f t="shared" si="14"/>
        <v>2484158.8114024317</v>
      </c>
      <c r="S45" s="54">
        <f t="shared" si="14"/>
        <v>15285.093817007373</v>
      </c>
      <c r="T45" s="67">
        <f>T37+T41</f>
        <v>189181251.93480939</v>
      </c>
      <c r="U45" s="143"/>
    </row>
    <row r="46" spans="1:21" s="6" customFormat="1" ht="15" x14ac:dyDescent="0.2">
      <c r="A46" s="69"/>
      <c r="B46" s="70" t="s">
        <v>32</v>
      </c>
      <c r="C46" s="59">
        <f t="shared" si="14"/>
        <v>1069142.848272</v>
      </c>
      <c r="D46" s="60">
        <f t="shared" si="14"/>
        <v>76969.710903560001</v>
      </c>
      <c r="E46" s="60">
        <f t="shared" si="14"/>
        <v>246114.61366272002</v>
      </c>
      <c r="F46" s="60">
        <f t="shared" si="14"/>
        <v>28743.72</v>
      </c>
      <c r="G46" s="60">
        <f t="shared" si="14"/>
        <v>-50194.157542848006</v>
      </c>
      <c r="H46" s="61">
        <f>H38+H42</f>
        <v>0</v>
      </c>
      <c r="I46" s="62">
        <f t="shared" si="14"/>
        <v>1370776.7352954322</v>
      </c>
      <c r="J46" s="63">
        <f t="shared" si="14"/>
        <v>6906.8389212000002</v>
      </c>
      <c r="K46" s="64">
        <f t="shared" si="14"/>
        <v>-7.0316888000000004</v>
      </c>
      <c r="L46" s="65">
        <f t="shared" si="14"/>
        <v>0</v>
      </c>
      <c r="M46" s="50">
        <f t="shared" si="14"/>
        <v>6899.8072324000004</v>
      </c>
      <c r="N46" s="51">
        <f t="shared" si="14"/>
        <v>19854.048132</v>
      </c>
      <c r="O46" s="51">
        <f t="shared" si="14"/>
        <v>-1053.5920583238103</v>
      </c>
      <c r="P46" s="66">
        <f t="shared" si="14"/>
        <v>0</v>
      </c>
      <c r="Q46" s="62">
        <f t="shared" si="14"/>
        <v>18800.456073676189</v>
      </c>
      <c r="R46" s="50">
        <f t="shared" si="14"/>
        <v>18582.799671872119</v>
      </c>
      <c r="S46" s="54">
        <f t="shared" si="14"/>
        <v>114.34045</v>
      </c>
      <c r="T46" s="67">
        <f>T38+T42</f>
        <v>1415174.1387233802</v>
      </c>
      <c r="U46" s="39"/>
    </row>
    <row r="47" spans="1:21" s="6" customFormat="1" ht="15" x14ac:dyDescent="0.2">
      <c r="A47" s="139"/>
      <c r="B47" s="140" t="s">
        <v>33</v>
      </c>
      <c r="C47" s="141">
        <f t="shared" si="14"/>
        <v>3281.0743801652889</v>
      </c>
      <c r="D47" s="142">
        <f t="shared" si="14"/>
        <v>236.21104224058769</v>
      </c>
      <c r="E47" s="142">
        <f t="shared" si="14"/>
        <v>755.29696969696965</v>
      </c>
      <c r="F47" s="142">
        <f t="shared" si="14"/>
        <v>88.211115507224704</v>
      </c>
      <c r="G47" s="142">
        <f t="shared" si="14"/>
        <v>-154.04000000000002</v>
      </c>
      <c r="H47" s="107">
        <f>H39+H43</f>
        <v>0</v>
      </c>
      <c r="I47" s="133">
        <f t="shared" si="14"/>
        <v>4206.7535076100712</v>
      </c>
      <c r="J47" s="109">
        <f t="shared" si="14"/>
        <v>21.196280991735538</v>
      </c>
      <c r="K47" s="110">
        <f t="shared" si="14"/>
        <v>-2.1579430670339763E-2</v>
      </c>
      <c r="L47" s="111">
        <f t="shared" si="14"/>
        <v>0</v>
      </c>
      <c r="M47" s="134">
        <f t="shared" si="14"/>
        <v>21.174701561065199</v>
      </c>
      <c r="N47" s="113">
        <f t="shared" si="14"/>
        <v>60.929752066115704</v>
      </c>
      <c r="O47" s="113">
        <f t="shared" si="14"/>
        <v>-3.2333508242599174</v>
      </c>
      <c r="P47" s="114">
        <f t="shared" si="14"/>
        <v>0</v>
      </c>
      <c r="Q47" s="133">
        <f t="shared" si="14"/>
        <v>57.696401241855781</v>
      </c>
      <c r="R47" s="134">
        <f t="shared" si="14"/>
        <v>57.028439196566389</v>
      </c>
      <c r="S47" s="116">
        <f t="shared" si="14"/>
        <v>0.35089747054654208</v>
      </c>
      <c r="T47" s="115">
        <f>T39+T43</f>
        <v>4343.0039470801057</v>
      </c>
      <c r="U47" s="39"/>
    </row>
    <row r="48" spans="1:21" s="6" customFormat="1" ht="10.5" customHeight="1" x14ac:dyDescent="0.2">
      <c r="A48" s="69"/>
      <c r="B48" s="58"/>
      <c r="C48" s="136"/>
      <c r="D48" s="128"/>
      <c r="E48" s="128"/>
      <c r="F48" s="128"/>
      <c r="G48" s="128"/>
      <c r="H48" s="87"/>
      <c r="I48" s="129"/>
      <c r="J48" s="89"/>
      <c r="K48" s="90"/>
      <c r="L48" s="91"/>
      <c r="M48" s="118"/>
      <c r="N48" s="93"/>
      <c r="O48" s="93"/>
      <c r="P48" s="147"/>
      <c r="Q48" s="95"/>
      <c r="R48" s="118"/>
      <c r="S48" s="96"/>
      <c r="T48" s="95"/>
      <c r="U48" s="39"/>
    </row>
    <row r="49" spans="1:26" s="6" customFormat="1" ht="15" x14ac:dyDescent="0.2">
      <c r="A49" s="57" t="s">
        <v>39</v>
      </c>
      <c r="B49" s="70" t="s">
        <v>31</v>
      </c>
      <c r="C49" s="59">
        <v>25323700</v>
      </c>
      <c r="D49" s="60">
        <v>0</v>
      </c>
      <c r="E49" s="60">
        <v>18130144</v>
      </c>
      <c r="F49" s="60">
        <v>826137.22040713765</v>
      </c>
      <c r="G49" s="60">
        <v>0</v>
      </c>
      <c r="H49" s="61">
        <v>0</v>
      </c>
      <c r="I49" s="62">
        <f>SUM(C49:H49)</f>
        <v>44279981.220407136</v>
      </c>
      <c r="J49" s="63">
        <f>SUM('[2]June 2013'!$E$212:$G$212)</f>
        <v>260860</v>
      </c>
      <c r="K49" s="64">
        <f>-'[2]June 2013'!$I$212</f>
        <v>-500</v>
      </c>
      <c r="L49" s="65">
        <v>0</v>
      </c>
      <c r="M49" s="50">
        <f>SUM(J49:L49)</f>
        <v>260360</v>
      </c>
      <c r="N49" s="51">
        <v>755200</v>
      </c>
      <c r="O49" s="51">
        <v>-41655.238095238099</v>
      </c>
      <c r="P49" s="66">
        <v>0</v>
      </c>
      <c r="Q49" s="67">
        <f>SUM(N49:P49)</f>
        <v>713544.76190476189</v>
      </c>
      <c r="R49" s="50">
        <v>718045.13589964341</v>
      </c>
      <c r="S49" s="54">
        <v>10675.666932245351</v>
      </c>
      <c r="T49" s="67">
        <f>I49+M49+Q49+R49+S49</f>
        <v>45982606.785143785</v>
      </c>
      <c r="U49" s="39"/>
    </row>
    <row r="50" spans="1:26" s="6" customFormat="1" ht="15" x14ac:dyDescent="0.2">
      <c r="A50" s="69"/>
      <c r="B50" s="70" t="s">
        <v>32</v>
      </c>
      <c r="C50" s="59">
        <f>(+C49*7.48052)/1000</f>
        <v>189434.44432400001</v>
      </c>
      <c r="D50" s="60">
        <f>(+D49*7.48052)/1000</f>
        <v>0</v>
      </c>
      <c r="E50" s="60">
        <f>(+E49*7.48052)/1000</f>
        <v>135622.90479488001</v>
      </c>
      <c r="F50" s="60">
        <f>(+F49*7.48052)/1000</f>
        <v>6179.9360000000015</v>
      </c>
      <c r="G50" s="60">
        <f t="shared" ref="G50:S50" si="15">(+G49*7.48052)/1000</f>
        <v>0</v>
      </c>
      <c r="H50" s="61">
        <f>(+H49*7.48052)/1000</f>
        <v>0</v>
      </c>
      <c r="I50" s="62">
        <f t="shared" si="15"/>
        <v>331237.28511887998</v>
      </c>
      <c r="J50" s="63">
        <f t="shared" si="15"/>
        <v>1951.3684472</v>
      </c>
      <c r="K50" s="64">
        <f>(+K49*7.48052)/1000</f>
        <v>-3.7402600000000001</v>
      </c>
      <c r="L50" s="65">
        <f t="shared" si="15"/>
        <v>0</v>
      </c>
      <c r="M50" s="50">
        <f t="shared" si="15"/>
        <v>1947.6281872</v>
      </c>
      <c r="N50" s="51">
        <f t="shared" si="15"/>
        <v>5649.2887039999996</v>
      </c>
      <c r="O50" s="51">
        <f>(+O49*7.48052)/1000</f>
        <v>-311.60284167619051</v>
      </c>
      <c r="P50" s="66">
        <f>(+P49*7.48052)/1000</f>
        <v>0</v>
      </c>
      <c r="Q50" s="67">
        <f>(+Q49*7.48052)/1000</f>
        <v>5337.6858623238095</v>
      </c>
      <c r="R50" s="50">
        <f t="shared" si="15"/>
        <v>5371.3510000000006</v>
      </c>
      <c r="S50" s="54">
        <f t="shared" si="15"/>
        <v>79.859539999999996</v>
      </c>
      <c r="T50" s="67">
        <f>(+T49*7.48052)/1000</f>
        <v>343973.80970840383</v>
      </c>
      <c r="U50" s="39"/>
    </row>
    <row r="51" spans="1:26" s="6" customFormat="1" ht="15" x14ac:dyDescent="0.2">
      <c r="A51" s="69"/>
      <c r="B51" s="70" t="s">
        <v>33</v>
      </c>
      <c r="C51" s="71">
        <f t="shared" ref="C51:T51" si="16">C49/43560</f>
        <v>581.35215794306703</v>
      </c>
      <c r="D51" s="72">
        <f t="shared" si="16"/>
        <v>0</v>
      </c>
      <c r="E51" s="72">
        <f t="shared" si="16"/>
        <v>416.21083562901742</v>
      </c>
      <c r="F51" s="72">
        <f t="shared" si="16"/>
        <v>18.965500927620241</v>
      </c>
      <c r="G51" s="72">
        <f t="shared" si="16"/>
        <v>0</v>
      </c>
      <c r="H51" s="73">
        <f>H49/43560</f>
        <v>0</v>
      </c>
      <c r="I51" s="74">
        <f t="shared" si="16"/>
        <v>1016.5284944997047</v>
      </c>
      <c r="J51" s="75">
        <f t="shared" si="16"/>
        <v>5.9885215794306701</v>
      </c>
      <c r="K51" s="76">
        <f>K49/43560</f>
        <v>-1.1478420569329659E-2</v>
      </c>
      <c r="L51" s="77">
        <f>L49/43560</f>
        <v>0</v>
      </c>
      <c r="M51" s="78">
        <f>M49/43560</f>
        <v>5.9770431588613411</v>
      </c>
      <c r="N51" s="79">
        <f t="shared" si="16"/>
        <v>17.337006427915519</v>
      </c>
      <c r="O51" s="79">
        <f>O49/43560</f>
        <v>-0.95627268354541095</v>
      </c>
      <c r="P51" s="80">
        <f>P49/43560</f>
        <v>0</v>
      </c>
      <c r="Q51" s="81">
        <f>Q49/43560</f>
        <v>16.380733744370108</v>
      </c>
      <c r="R51" s="78">
        <f t="shared" si="16"/>
        <v>16.484048115235158</v>
      </c>
      <c r="S51" s="82">
        <f t="shared" si="16"/>
        <v>0.24507958981279501</v>
      </c>
      <c r="T51" s="81">
        <f t="shared" si="16"/>
        <v>1055.6153991079841</v>
      </c>
      <c r="U51" s="39"/>
    </row>
    <row r="52" spans="1:26" s="6" customFormat="1" ht="10.5" customHeight="1" x14ac:dyDescent="0.2">
      <c r="A52" s="69"/>
      <c r="B52" s="70"/>
      <c r="C52" s="136"/>
      <c r="D52" s="128"/>
      <c r="E52" s="128"/>
      <c r="F52" s="128"/>
      <c r="G52" s="128"/>
      <c r="H52" s="87"/>
      <c r="I52" s="129"/>
      <c r="J52" s="63"/>
      <c r="K52" s="64"/>
      <c r="L52" s="65"/>
      <c r="M52" s="50"/>
      <c r="N52" s="51"/>
      <c r="O52" s="51"/>
      <c r="P52" s="66"/>
      <c r="Q52" s="67"/>
      <c r="R52" s="50"/>
      <c r="S52" s="54"/>
      <c r="T52" s="67"/>
      <c r="U52" s="143"/>
    </row>
    <row r="53" spans="1:26" s="6" customFormat="1" ht="15" x14ac:dyDescent="0.2">
      <c r="A53" s="138" t="s">
        <v>34</v>
      </c>
      <c r="B53" s="70" t="s">
        <v>31</v>
      </c>
      <c r="C53" s="59">
        <f t="shared" ref="C53:S55" si="17">C45+C49</f>
        <v>168247300</v>
      </c>
      <c r="D53" s="60">
        <f t="shared" si="17"/>
        <v>10289353</v>
      </c>
      <c r="E53" s="60">
        <f t="shared" si="17"/>
        <v>51030880</v>
      </c>
      <c r="F53" s="60">
        <f t="shared" si="17"/>
        <v>4668613.4119018465</v>
      </c>
      <c r="G53" s="60">
        <f t="shared" si="17"/>
        <v>-6709982.4000000004</v>
      </c>
      <c r="H53" s="61">
        <f>H45+H49</f>
        <v>0</v>
      </c>
      <c r="I53" s="62">
        <f t="shared" si="17"/>
        <v>227526164.01190186</v>
      </c>
      <c r="J53" s="63">
        <f t="shared" si="17"/>
        <v>1184170</v>
      </c>
      <c r="K53" s="64">
        <f t="shared" si="17"/>
        <v>-1440</v>
      </c>
      <c r="L53" s="65">
        <f t="shared" si="17"/>
        <v>0</v>
      </c>
      <c r="M53" s="50">
        <f t="shared" si="17"/>
        <v>1182730</v>
      </c>
      <c r="N53" s="51">
        <f t="shared" si="17"/>
        <v>3409300</v>
      </c>
      <c r="O53" s="51">
        <f t="shared" si="17"/>
        <v>-182500.00000000012</v>
      </c>
      <c r="P53" s="66">
        <f t="shared" si="17"/>
        <v>0</v>
      </c>
      <c r="Q53" s="67">
        <f t="shared" si="17"/>
        <v>3226800</v>
      </c>
      <c r="R53" s="50">
        <f t="shared" si="17"/>
        <v>3202203.9473020751</v>
      </c>
      <c r="S53" s="54">
        <f t="shared" si="17"/>
        <v>25960.760749252724</v>
      </c>
      <c r="T53" s="67">
        <f>T45+T49</f>
        <v>235163858.71995318</v>
      </c>
      <c r="U53" s="143"/>
    </row>
    <row r="54" spans="1:26" s="6" customFormat="1" ht="15" x14ac:dyDescent="0.2">
      <c r="A54" s="69"/>
      <c r="B54" s="70" t="s">
        <v>32</v>
      </c>
      <c r="C54" s="59">
        <f t="shared" si="17"/>
        <v>1258577.292596</v>
      </c>
      <c r="D54" s="60">
        <f t="shared" si="17"/>
        <v>76969.710903560001</v>
      </c>
      <c r="E54" s="60">
        <f t="shared" si="17"/>
        <v>381737.51845760003</v>
      </c>
      <c r="F54" s="60">
        <f t="shared" si="17"/>
        <v>34923.656000000003</v>
      </c>
      <c r="G54" s="60">
        <f t="shared" si="17"/>
        <v>-50194.157542848006</v>
      </c>
      <c r="H54" s="61">
        <f>H46+H50</f>
        <v>0</v>
      </c>
      <c r="I54" s="62">
        <f t="shared" si="17"/>
        <v>1702014.0204143121</v>
      </c>
      <c r="J54" s="63">
        <f t="shared" si="17"/>
        <v>8858.2073684000006</v>
      </c>
      <c r="K54" s="64">
        <f t="shared" si="17"/>
        <v>-10.771948800000001</v>
      </c>
      <c r="L54" s="65">
        <f t="shared" si="17"/>
        <v>0</v>
      </c>
      <c r="M54" s="50">
        <f t="shared" si="17"/>
        <v>8847.4354196000004</v>
      </c>
      <c r="N54" s="51">
        <f t="shared" si="17"/>
        <v>25503.336835999999</v>
      </c>
      <c r="O54" s="51">
        <f t="shared" si="17"/>
        <v>-1365.1949000000009</v>
      </c>
      <c r="P54" s="66">
        <f t="shared" si="17"/>
        <v>0</v>
      </c>
      <c r="Q54" s="67">
        <f t="shared" si="17"/>
        <v>24138.141936</v>
      </c>
      <c r="R54" s="50">
        <f t="shared" si="17"/>
        <v>23954.150671872121</v>
      </c>
      <c r="S54" s="54">
        <f t="shared" si="17"/>
        <v>194.19999000000001</v>
      </c>
      <c r="T54" s="67">
        <f>T46+T50</f>
        <v>1759147.9484317841</v>
      </c>
      <c r="U54" s="39"/>
    </row>
    <row r="55" spans="1:26" s="6" customFormat="1" ht="15" x14ac:dyDescent="0.2">
      <c r="A55" s="139"/>
      <c r="B55" s="140" t="s">
        <v>33</v>
      </c>
      <c r="C55" s="141">
        <f t="shared" si="17"/>
        <v>3862.426538108356</v>
      </c>
      <c r="D55" s="142">
        <f t="shared" si="17"/>
        <v>236.21104224058769</v>
      </c>
      <c r="E55" s="142">
        <f t="shared" si="17"/>
        <v>1171.5078053259872</v>
      </c>
      <c r="F55" s="142">
        <f t="shared" si="17"/>
        <v>107.17661643484495</v>
      </c>
      <c r="G55" s="142">
        <f t="shared" si="17"/>
        <v>-154.04000000000002</v>
      </c>
      <c r="H55" s="107">
        <f>H47+H51</f>
        <v>0</v>
      </c>
      <c r="I55" s="133">
        <f t="shared" si="17"/>
        <v>5223.2820021097759</v>
      </c>
      <c r="J55" s="109">
        <f t="shared" si="17"/>
        <v>27.184802571166209</v>
      </c>
      <c r="K55" s="110">
        <f t="shared" si="17"/>
        <v>-3.3057851239669422E-2</v>
      </c>
      <c r="L55" s="111">
        <f t="shared" si="17"/>
        <v>0</v>
      </c>
      <c r="M55" s="134">
        <f t="shared" si="17"/>
        <v>27.15174471992654</v>
      </c>
      <c r="N55" s="113">
        <f t="shared" si="17"/>
        <v>78.266758494031222</v>
      </c>
      <c r="O55" s="113">
        <f t="shared" si="17"/>
        <v>-4.1896235078053286</v>
      </c>
      <c r="P55" s="114">
        <f t="shared" si="17"/>
        <v>0</v>
      </c>
      <c r="Q55" s="115">
        <f t="shared" si="17"/>
        <v>74.077134986225886</v>
      </c>
      <c r="R55" s="134">
        <f t="shared" si="17"/>
        <v>73.51248731180155</v>
      </c>
      <c r="S55" s="116">
        <f t="shared" si="17"/>
        <v>0.59597706035933706</v>
      </c>
      <c r="T55" s="115">
        <f>T47+T51</f>
        <v>5398.6193461880903</v>
      </c>
      <c r="U55" s="39"/>
    </row>
    <row r="56" spans="1:26" s="6" customFormat="1" ht="10.5" customHeight="1" x14ac:dyDescent="0.2">
      <c r="A56" s="69"/>
      <c r="B56" s="58"/>
      <c r="C56" s="136"/>
      <c r="D56" s="128"/>
      <c r="E56" s="128"/>
      <c r="F56" s="128"/>
      <c r="G56" s="128"/>
      <c r="H56" s="87"/>
      <c r="I56" s="129"/>
      <c r="J56" s="89"/>
      <c r="K56" s="90"/>
      <c r="L56" s="91"/>
      <c r="M56" s="118"/>
      <c r="N56" s="93"/>
      <c r="O56" s="93"/>
      <c r="P56" s="94"/>
      <c r="Q56" s="95"/>
      <c r="R56" s="118"/>
      <c r="S56" s="96"/>
      <c r="T56" s="95"/>
      <c r="U56" s="39"/>
    </row>
    <row r="57" spans="1:26" s="6" customFormat="1" x14ac:dyDescent="0.25">
      <c r="A57" s="57" t="s">
        <v>40</v>
      </c>
      <c r="B57" s="70" t="s">
        <v>31</v>
      </c>
      <c r="C57" s="59">
        <v>28130200</v>
      </c>
      <c r="D57" s="60">
        <v>0</v>
      </c>
      <c r="E57" s="60">
        <v>18273715</v>
      </c>
      <c r="F57" s="60">
        <v>825502.10413179838</v>
      </c>
      <c r="G57" s="60">
        <v>0</v>
      </c>
      <c r="H57" s="61">
        <v>-55607.06</v>
      </c>
      <c r="I57" s="62">
        <f>SUM(C57:H57)</f>
        <v>47173810.044131793</v>
      </c>
      <c r="J57" s="63">
        <f>SUM('[2]July 2013'!$E$212:$G$212)</f>
        <v>276800</v>
      </c>
      <c r="K57" s="64">
        <f>-'[2]July 2013'!$I$212</f>
        <v>-240</v>
      </c>
      <c r="L57" s="65">
        <v>55607.06</v>
      </c>
      <c r="M57" s="50">
        <f>SUM(J57:L57)</f>
        <v>332167.06</v>
      </c>
      <c r="N57" s="51">
        <v>731500</v>
      </c>
      <c r="O57" s="51">
        <v>-140</v>
      </c>
      <c r="P57" s="66">
        <v>0</v>
      </c>
      <c r="Q57" s="67">
        <f>SUM(N57:P57)</f>
        <v>731360</v>
      </c>
      <c r="R57" s="50">
        <v>867639.94749028177</v>
      </c>
      <c r="S57" s="54">
        <v>0</v>
      </c>
      <c r="T57" s="67">
        <f>I57+M57+Q57+R57+S57</f>
        <v>49104977.051622078</v>
      </c>
      <c r="U57" s="39"/>
      <c r="Y57" s="149"/>
      <c r="Z57" s="148"/>
    </row>
    <row r="58" spans="1:26" s="6" customFormat="1" x14ac:dyDescent="0.25">
      <c r="A58" s="69"/>
      <c r="B58" s="70" t="s">
        <v>32</v>
      </c>
      <c r="C58" s="59">
        <f>(+C57*7.48052)/1000</f>
        <v>210428.52370399999</v>
      </c>
      <c r="D58" s="60">
        <f>(+D57*7.48052)/1000</f>
        <v>0</v>
      </c>
      <c r="E58" s="60">
        <f>(+E57*7.48052)/1000</f>
        <v>136696.89053179999</v>
      </c>
      <c r="F58" s="60">
        <f>(+F57*7.48052)/1000</f>
        <v>6175.1850000000013</v>
      </c>
      <c r="G58" s="60">
        <f t="shared" ref="G58:S58" si="18">(+G57*7.48052)/1000</f>
        <v>0</v>
      </c>
      <c r="H58" s="61">
        <f>(+H57*7.48052)/1000</f>
        <v>-415.96972447120004</v>
      </c>
      <c r="I58" s="62">
        <f t="shared" si="18"/>
        <v>352884.62951132876</v>
      </c>
      <c r="J58" s="63">
        <f t="shared" si="18"/>
        <v>2070.6079359999999</v>
      </c>
      <c r="K58" s="64">
        <f>(+K57*7.48052)/1000</f>
        <v>-1.7953248000000002</v>
      </c>
      <c r="L58" s="65">
        <f t="shared" si="18"/>
        <v>415.96972447120004</v>
      </c>
      <c r="M58" s="50">
        <f t="shared" si="18"/>
        <v>2484.7823356712001</v>
      </c>
      <c r="N58" s="51">
        <f t="shared" si="18"/>
        <v>5472.0003799999995</v>
      </c>
      <c r="O58" s="51">
        <f>(+O57*7.48052)/1000</f>
        <v>-1.0472728</v>
      </c>
      <c r="P58" s="66">
        <f>(+P57*7.48052)/1000</f>
        <v>0</v>
      </c>
      <c r="Q58" s="67">
        <f>(+Q57*7.48052)/1000</f>
        <v>5470.9531072000009</v>
      </c>
      <c r="R58" s="50">
        <f t="shared" si="18"/>
        <v>6490.3979800000034</v>
      </c>
      <c r="S58" s="54">
        <f t="shared" si="18"/>
        <v>0</v>
      </c>
      <c r="T58" s="67">
        <f>(+T57*7.48052)/1000</f>
        <v>367330.7629342</v>
      </c>
      <c r="U58" s="39"/>
      <c r="Y58" s="149"/>
      <c r="Z58" s="148"/>
    </row>
    <row r="59" spans="1:26" s="6" customFormat="1" x14ac:dyDescent="0.25">
      <c r="A59" s="69"/>
      <c r="B59" s="70" t="s">
        <v>33</v>
      </c>
      <c r="C59" s="71">
        <f t="shared" ref="C59:T59" si="19">C57/43560</f>
        <v>645.78053259871444</v>
      </c>
      <c r="D59" s="72">
        <f t="shared" si="19"/>
        <v>0</v>
      </c>
      <c r="E59" s="72">
        <f t="shared" si="19"/>
        <v>419.50677226813593</v>
      </c>
      <c r="F59" s="72">
        <f t="shared" si="19"/>
        <v>18.9509206641827</v>
      </c>
      <c r="G59" s="72">
        <f t="shared" si="19"/>
        <v>0</v>
      </c>
      <c r="H59" s="73">
        <f>H57/43560</f>
        <v>-1.2765624426078972</v>
      </c>
      <c r="I59" s="74">
        <f t="shared" si="19"/>
        <v>1082.961663088425</v>
      </c>
      <c r="J59" s="75">
        <f t="shared" si="19"/>
        <v>6.3544536271808996</v>
      </c>
      <c r="K59" s="76">
        <f>K57/43560</f>
        <v>-5.5096418732782371E-3</v>
      </c>
      <c r="L59" s="77">
        <f>L57/43560</f>
        <v>1.2765624426078972</v>
      </c>
      <c r="M59" s="78">
        <f>M57/43560</f>
        <v>7.6255064279155187</v>
      </c>
      <c r="N59" s="79">
        <f t="shared" si="19"/>
        <v>16.792929292929294</v>
      </c>
      <c r="O59" s="79">
        <f>O57/43560</f>
        <v>-3.2139577594123047E-3</v>
      </c>
      <c r="P59" s="80">
        <f>P57/43560</f>
        <v>0</v>
      </c>
      <c r="Q59" s="81">
        <f>Q57/43560</f>
        <v>16.78971533516988</v>
      </c>
      <c r="R59" s="78">
        <f t="shared" si="19"/>
        <v>19.918272440089112</v>
      </c>
      <c r="S59" s="82">
        <f t="shared" si="19"/>
        <v>0</v>
      </c>
      <c r="T59" s="81">
        <f t="shared" si="19"/>
        <v>1127.2951572915995</v>
      </c>
      <c r="U59" s="39"/>
      <c r="Y59" s="149"/>
      <c r="Z59" s="150"/>
    </row>
    <row r="60" spans="1:26" s="6" customFormat="1" ht="10.5" customHeight="1" x14ac:dyDescent="0.2">
      <c r="A60" s="69"/>
      <c r="B60" s="70"/>
      <c r="C60" s="136"/>
      <c r="D60" s="128"/>
      <c r="E60" s="128"/>
      <c r="F60" s="128"/>
      <c r="G60" s="128"/>
      <c r="H60" s="87"/>
      <c r="I60" s="129"/>
      <c r="J60" s="63"/>
      <c r="K60" s="64"/>
      <c r="L60" s="65"/>
      <c r="M60" s="50"/>
      <c r="N60" s="51"/>
      <c r="O60" s="51"/>
      <c r="P60" s="66"/>
      <c r="Q60" s="67"/>
      <c r="R60" s="50"/>
      <c r="S60" s="54"/>
      <c r="T60" s="67"/>
      <c r="U60" s="39"/>
      <c r="Y60" s="39"/>
    </row>
    <row r="61" spans="1:26" s="6" customFormat="1" ht="15" x14ac:dyDescent="0.2">
      <c r="A61" s="138" t="s">
        <v>34</v>
      </c>
      <c r="B61" s="70" t="s">
        <v>31</v>
      </c>
      <c r="C61" s="59">
        <f t="shared" ref="C61:S63" si="20">C53+C57</f>
        <v>196377500</v>
      </c>
      <c r="D61" s="60">
        <f t="shared" si="20"/>
        <v>10289353</v>
      </c>
      <c r="E61" s="60">
        <f t="shared" si="20"/>
        <v>69304595</v>
      </c>
      <c r="F61" s="60">
        <f t="shared" si="20"/>
        <v>5494115.5160336448</v>
      </c>
      <c r="G61" s="60">
        <f t="shared" si="20"/>
        <v>-6709982.4000000004</v>
      </c>
      <c r="H61" s="61">
        <f>H53+H57</f>
        <v>-55607.06</v>
      </c>
      <c r="I61" s="62">
        <f t="shared" si="20"/>
        <v>274699974.05603367</v>
      </c>
      <c r="J61" s="63">
        <f t="shared" si="20"/>
        <v>1460970</v>
      </c>
      <c r="K61" s="64">
        <f t="shared" si="20"/>
        <v>-1680</v>
      </c>
      <c r="L61" s="65">
        <f t="shared" si="20"/>
        <v>55607.06</v>
      </c>
      <c r="M61" s="50">
        <f t="shared" si="20"/>
        <v>1514897.06</v>
      </c>
      <c r="N61" s="51">
        <f t="shared" si="20"/>
        <v>4140800</v>
      </c>
      <c r="O61" s="51">
        <f t="shared" si="20"/>
        <v>-182640.00000000012</v>
      </c>
      <c r="P61" s="66">
        <f t="shared" si="20"/>
        <v>0</v>
      </c>
      <c r="Q61" s="67">
        <f t="shared" si="20"/>
        <v>3958160</v>
      </c>
      <c r="R61" s="50">
        <f t="shared" si="20"/>
        <v>4069843.894792357</v>
      </c>
      <c r="S61" s="54">
        <f t="shared" si="20"/>
        <v>25960.760749252724</v>
      </c>
      <c r="T61" s="67">
        <f>T53+T57</f>
        <v>284268835.77157527</v>
      </c>
      <c r="U61" s="143"/>
      <c r="Y61" s="39"/>
    </row>
    <row r="62" spans="1:26" s="6" customFormat="1" ht="15" x14ac:dyDescent="0.2">
      <c r="A62" s="69"/>
      <c r="B62" s="70" t="s">
        <v>32</v>
      </c>
      <c r="C62" s="59">
        <f t="shared" si="20"/>
        <v>1469005.8163000001</v>
      </c>
      <c r="D62" s="60">
        <f t="shared" si="20"/>
        <v>76969.710903560001</v>
      </c>
      <c r="E62" s="60">
        <f t="shared" si="20"/>
        <v>518434.40898940002</v>
      </c>
      <c r="F62" s="60">
        <f t="shared" si="20"/>
        <v>41098.841</v>
      </c>
      <c r="G62" s="60">
        <f t="shared" si="20"/>
        <v>-50194.157542848006</v>
      </c>
      <c r="H62" s="61">
        <f>H54+H58</f>
        <v>-415.96972447120004</v>
      </c>
      <c r="I62" s="62">
        <f t="shared" si="20"/>
        <v>2054898.6499256408</v>
      </c>
      <c r="J62" s="63">
        <f t="shared" si="20"/>
        <v>10928.815304400001</v>
      </c>
      <c r="K62" s="64">
        <f t="shared" si="20"/>
        <v>-12.5672736</v>
      </c>
      <c r="L62" s="65">
        <f t="shared" si="20"/>
        <v>415.96972447120004</v>
      </c>
      <c r="M62" s="50">
        <f t="shared" si="20"/>
        <v>11332.2177552712</v>
      </c>
      <c r="N62" s="51">
        <f t="shared" si="20"/>
        <v>30975.337216</v>
      </c>
      <c r="O62" s="51">
        <f t="shared" si="20"/>
        <v>-1366.2421728000008</v>
      </c>
      <c r="P62" s="66">
        <f t="shared" si="20"/>
        <v>0</v>
      </c>
      <c r="Q62" s="67">
        <f t="shared" si="20"/>
        <v>29609.095043200003</v>
      </c>
      <c r="R62" s="50">
        <f t="shared" si="20"/>
        <v>30444.548651872123</v>
      </c>
      <c r="S62" s="54">
        <f t="shared" si="20"/>
        <v>194.19999000000001</v>
      </c>
      <c r="T62" s="67">
        <f>T54+T58</f>
        <v>2126478.7113659838</v>
      </c>
      <c r="U62" s="39"/>
      <c r="Y62" s="39"/>
    </row>
    <row r="63" spans="1:26" s="6" customFormat="1" ht="15" x14ac:dyDescent="0.2">
      <c r="A63" s="139"/>
      <c r="B63" s="140" t="s">
        <v>33</v>
      </c>
      <c r="C63" s="141">
        <f t="shared" si="20"/>
        <v>4508.2070707070707</v>
      </c>
      <c r="D63" s="142">
        <f t="shared" si="20"/>
        <v>236.21104224058769</v>
      </c>
      <c r="E63" s="142">
        <f t="shared" si="20"/>
        <v>1591.0145775941232</v>
      </c>
      <c r="F63" s="142">
        <f t="shared" si="20"/>
        <v>126.12753709902765</v>
      </c>
      <c r="G63" s="142">
        <f t="shared" si="20"/>
        <v>-154.04000000000002</v>
      </c>
      <c r="H63" s="107">
        <f>H55+H59</f>
        <v>-1.2765624426078972</v>
      </c>
      <c r="I63" s="133">
        <f t="shared" si="20"/>
        <v>6306.2436651982007</v>
      </c>
      <c r="J63" s="109">
        <f t="shared" si="20"/>
        <v>33.539256198347111</v>
      </c>
      <c r="K63" s="110">
        <f t="shared" si="20"/>
        <v>-3.8567493112947659E-2</v>
      </c>
      <c r="L63" s="111">
        <f t="shared" si="20"/>
        <v>1.2765624426078972</v>
      </c>
      <c r="M63" s="134">
        <f t="shared" si="20"/>
        <v>34.777251147842058</v>
      </c>
      <c r="N63" s="113">
        <f t="shared" si="20"/>
        <v>95.059687786960524</v>
      </c>
      <c r="O63" s="113">
        <f t="shared" si="20"/>
        <v>-4.1928374655647405</v>
      </c>
      <c r="P63" s="114">
        <f t="shared" si="20"/>
        <v>0</v>
      </c>
      <c r="Q63" s="115">
        <f t="shared" si="20"/>
        <v>90.866850321395759</v>
      </c>
      <c r="R63" s="134">
        <f t="shared" si="20"/>
        <v>93.430759751890662</v>
      </c>
      <c r="S63" s="116">
        <f t="shared" si="20"/>
        <v>0.59597706035933706</v>
      </c>
      <c r="T63" s="115">
        <f>T55+T59</f>
        <v>6525.9145034796893</v>
      </c>
      <c r="U63" s="39"/>
      <c r="Y63" s="39"/>
    </row>
    <row r="64" spans="1:26" s="6" customFormat="1" ht="10.5" customHeight="1" x14ac:dyDescent="0.2">
      <c r="A64" s="69"/>
      <c r="B64" s="58"/>
      <c r="C64" s="136"/>
      <c r="D64" s="128"/>
      <c r="E64" s="128"/>
      <c r="F64" s="128"/>
      <c r="G64" s="128"/>
      <c r="H64" s="87"/>
      <c r="I64" s="129"/>
      <c r="J64" s="89"/>
      <c r="K64" s="90"/>
      <c r="L64" s="91"/>
      <c r="M64" s="118"/>
      <c r="N64" s="93"/>
      <c r="O64" s="93"/>
      <c r="P64" s="94"/>
      <c r="Q64" s="95"/>
      <c r="R64" s="118"/>
      <c r="S64" s="96"/>
      <c r="T64" s="95"/>
      <c r="U64" s="39"/>
      <c r="Y64" s="39"/>
    </row>
    <row r="65" spans="1:26" s="6" customFormat="1" x14ac:dyDescent="0.25">
      <c r="A65" s="57" t="s">
        <v>41</v>
      </c>
      <c r="B65" s="70" t="s">
        <v>31</v>
      </c>
      <c r="C65" s="59">
        <v>30239400</v>
      </c>
      <c r="D65" s="60">
        <v>0</v>
      </c>
      <c r="E65" s="60">
        <v>16400610</v>
      </c>
      <c r="F65" s="60">
        <v>886836.61028912442</v>
      </c>
      <c r="G65" s="60">
        <v>0</v>
      </c>
      <c r="H65" s="61">
        <v>0</v>
      </c>
      <c r="I65" s="62">
        <f>SUM(C65:H65)</f>
        <v>47526846.610289127</v>
      </c>
      <c r="J65" s="63">
        <f>SUM('[2]Aug 2013'!$E$212:$G$212)</f>
        <v>263500</v>
      </c>
      <c r="K65" s="64">
        <f>-'[2]Aug 2013'!$I$212</f>
        <v>-210</v>
      </c>
      <c r="L65" s="65">
        <v>0</v>
      </c>
      <c r="M65" s="50">
        <f>SUM(J65:L65)</f>
        <v>263290</v>
      </c>
      <c r="N65" s="51">
        <v>690000</v>
      </c>
      <c r="O65" s="51">
        <v>0</v>
      </c>
      <c r="P65" s="66">
        <v>0</v>
      </c>
      <c r="Q65" s="67">
        <f>SUM(N65:P65)</f>
        <v>690000</v>
      </c>
      <c r="R65" s="50">
        <v>796199.99679166684</v>
      </c>
      <c r="S65" s="54">
        <v>0</v>
      </c>
      <c r="T65" s="67">
        <f>I65+M65+Q65+R65+S65</f>
        <v>49276336.607080795</v>
      </c>
      <c r="U65" s="39"/>
      <c r="Y65" s="149"/>
      <c r="Z65" s="148"/>
    </row>
    <row r="66" spans="1:26" s="6" customFormat="1" x14ac:dyDescent="0.25">
      <c r="A66" s="69"/>
      <c r="B66" s="70" t="s">
        <v>32</v>
      </c>
      <c r="C66" s="59">
        <f>(+C65*7.48052)/1000</f>
        <v>226206.43648800001</v>
      </c>
      <c r="D66" s="60">
        <f>(+D65*7.48052)/1000</f>
        <v>0</v>
      </c>
      <c r="E66" s="60">
        <f>(+E65*7.48052)/1000</f>
        <v>122685.09111720001</v>
      </c>
      <c r="F66" s="60">
        <f>(+F65*7.48052)/1000</f>
        <v>6633.9990000000007</v>
      </c>
      <c r="G66" s="60">
        <f t="shared" ref="G66:S66" si="21">(+G65*7.48052)/1000</f>
        <v>0</v>
      </c>
      <c r="H66" s="61">
        <f>(+H65*7.48052)/1000</f>
        <v>0</v>
      </c>
      <c r="I66" s="62">
        <f t="shared" si="21"/>
        <v>355525.52660520008</v>
      </c>
      <c r="J66" s="63">
        <f t="shared" si="21"/>
        <v>1971.1170199999999</v>
      </c>
      <c r="K66" s="64">
        <f>(+K65*7.48052)/1000</f>
        <v>-1.5709092</v>
      </c>
      <c r="L66" s="65">
        <f t="shared" si="21"/>
        <v>0</v>
      </c>
      <c r="M66" s="50">
        <f t="shared" si="21"/>
        <v>1969.5461108000002</v>
      </c>
      <c r="N66" s="51">
        <f t="shared" si="21"/>
        <v>5161.5587999999998</v>
      </c>
      <c r="O66" s="51">
        <f>(+O65*7.48052)/1000</f>
        <v>0</v>
      </c>
      <c r="P66" s="66">
        <f>(+P65*7.48052)/1000</f>
        <v>0</v>
      </c>
      <c r="Q66" s="67">
        <f>(+Q65*7.48052)/1000</f>
        <v>5161.5587999999998</v>
      </c>
      <c r="R66" s="50">
        <f t="shared" si="21"/>
        <v>5955.99</v>
      </c>
      <c r="S66" s="54">
        <f t="shared" si="21"/>
        <v>0</v>
      </c>
      <c r="T66" s="67">
        <f>(+T65*7.48052)/1000</f>
        <v>368612.62151600001</v>
      </c>
      <c r="U66" s="39"/>
      <c r="Y66" s="149"/>
      <c r="Z66" s="148"/>
    </row>
    <row r="67" spans="1:26" s="6" customFormat="1" x14ac:dyDescent="0.25">
      <c r="A67" s="69"/>
      <c r="B67" s="70" t="s">
        <v>33</v>
      </c>
      <c r="C67" s="71">
        <f t="shared" ref="C67:T67" si="22">C65/43560</f>
        <v>694.20110192837467</v>
      </c>
      <c r="D67" s="72">
        <f t="shared" si="22"/>
        <v>0</v>
      </c>
      <c r="E67" s="72">
        <f t="shared" si="22"/>
        <v>376.50619834710744</v>
      </c>
      <c r="F67" s="72">
        <f t="shared" si="22"/>
        <v>20.358967178354554</v>
      </c>
      <c r="G67" s="72">
        <f t="shared" si="22"/>
        <v>0</v>
      </c>
      <c r="H67" s="73">
        <f>H65/43560</f>
        <v>0</v>
      </c>
      <c r="I67" s="74">
        <f t="shared" si="22"/>
        <v>1091.0662674538366</v>
      </c>
      <c r="J67" s="75">
        <f t="shared" si="22"/>
        <v>6.0491276400367306</v>
      </c>
      <c r="K67" s="76">
        <f>K65/43560</f>
        <v>-4.8209366391184574E-3</v>
      </c>
      <c r="L67" s="77">
        <f>L65/43560</f>
        <v>0</v>
      </c>
      <c r="M67" s="78">
        <f>M65/43560</f>
        <v>6.0443067033976128</v>
      </c>
      <c r="N67" s="79">
        <f t="shared" si="22"/>
        <v>15.840220385674931</v>
      </c>
      <c r="O67" s="79">
        <f>O65/43560</f>
        <v>0</v>
      </c>
      <c r="P67" s="80">
        <f>P65/43560</f>
        <v>0</v>
      </c>
      <c r="Q67" s="81">
        <f>Q65/43560</f>
        <v>15.840220385674931</v>
      </c>
      <c r="R67" s="78">
        <f t="shared" si="22"/>
        <v>18.278236840947358</v>
      </c>
      <c r="S67" s="82">
        <f t="shared" si="22"/>
        <v>0</v>
      </c>
      <c r="T67" s="81">
        <f t="shared" si="22"/>
        <v>1131.2290313838566</v>
      </c>
      <c r="U67" s="39"/>
      <c r="Y67" s="149"/>
      <c r="Z67" s="150"/>
    </row>
    <row r="68" spans="1:26" s="6" customFormat="1" ht="10.5" customHeight="1" x14ac:dyDescent="0.2">
      <c r="A68" s="69"/>
      <c r="B68" s="70"/>
      <c r="C68" s="136"/>
      <c r="D68" s="128"/>
      <c r="E68" s="128"/>
      <c r="F68" s="128"/>
      <c r="G68" s="128"/>
      <c r="H68" s="87"/>
      <c r="I68" s="129"/>
      <c r="J68" s="63"/>
      <c r="K68" s="64"/>
      <c r="L68" s="65"/>
      <c r="M68" s="50"/>
      <c r="N68" s="51"/>
      <c r="O68" s="51"/>
      <c r="P68" s="66"/>
      <c r="Q68" s="67"/>
      <c r="R68" s="50"/>
      <c r="S68" s="54"/>
      <c r="T68" s="67"/>
      <c r="U68" s="39"/>
    </row>
    <row r="69" spans="1:26" s="6" customFormat="1" ht="15" x14ac:dyDescent="0.2">
      <c r="A69" s="138" t="s">
        <v>34</v>
      </c>
      <c r="B69" s="70" t="s">
        <v>31</v>
      </c>
      <c r="C69" s="59">
        <f t="shared" ref="C69:S71" si="23">C61+C65</f>
        <v>226616900</v>
      </c>
      <c r="D69" s="60">
        <f t="shared" si="23"/>
        <v>10289353</v>
      </c>
      <c r="E69" s="60">
        <f t="shared" si="23"/>
        <v>85705205</v>
      </c>
      <c r="F69" s="60">
        <f t="shared" si="23"/>
        <v>6380952.1263227696</v>
      </c>
      <c r="G69" s="60">
        <f t="shared" si="23"/>
        <v>-6709982.4000000004</v>
      </c>
      <c r="H69" s="61">
        <f>H61+H65</f>
        <v>-55607.06</v>
      </c>
      <c r="I69" s="62">
        <f t="shared" si="23"/>
        <v>322226820.66632283</v>
      </c>
      <c r="J69" s="63">
        <f t="shared" si="23"/>
        <v>1724470</v>
      </c>
      <c r="K69" s="64">
        <f t="shared" si="23"/>
        <v>-1890</v>
      </c>
      <c r="L69" s="65">
        <f t="shared" si="23"/>
        <v>55607.06</v>
      </c>
      <c r="M69" s="50">
        <f t="shared" si="23"/>
        <v>1778187.06</v>
      </c>
      <c r="N69" s="51">
        <f t="shared" si="23"/>
        <v>4830800</v>
      </c>
      <c r="O69" s="51">
        <f t="shared" si="23"/>
        <v>-182640.00000000012</v>
      </c>
      <c r="P69" s="66">
        <f t="shared" si="23"/>
        <v>0</v>
      </c>
      <c r="Q69" s="67">
        <f>Q61+Q65</f>
        <v>4648160</v>
      </c>
      <c r="R69" s="50">
        <f t="shared" si="23"/>
        <v>4866043.8915840238</v>
      </c>
      <c r="S69" s="54">
        <f t="shared" si="23"/>
        <v>25960.760749252724</v>
      </c>
      <c r="T69" s="67">
        <f>T61+T65</f>
        <v>333545172.37865609</v>
      </c>
      <c r="U69" s="143"/>
    </row>
    <row r="70" spans="1:26" s="6" customFormat="1" ht="15" x14ac:dyDescent="0.2">
      <c r="A70" s="69"/>
      <c r="B70" s="70" t="s">
        <v>32</v>
      </c>
      <c r="C70" s="59">
        <f t="shared" si="23"/>
        <v>1695212.252788</v>
      </c>
      <c r="D70" s="60">
        <f t="shared" si="23"/>
        <v>76969.710903560001</v>
      </c>
      <c r="E70" s="60">
        <f t="shared" si="23"/>
        <v>641119.5001066</v>
      </c>
      <c r="F70" s="60">
        <f t="shared" si="23"/>
        <v>47732.840000000004</v>
      </c>
      <c r="G70" s="60">
        <f t="shared" si="23"/>
        <v>-50194.157542848006</v>
      </c>
      <c r="H70" s="61">
        <f>H62+H66</f>
        <v>-415.96972447120004</v>
      </c>
      <c r="I70" s="62">
        <f t="shared" si="23"/>
        <v>2410424.1765308408</v>
      </c>
      <c r="J70" s="63">
        <f t="shared" si="23"/>
        <v>12899.932324400001</v>
      </c>
      <c r="K70" s="64">
        <f t="shared" si="23"/>
        <v>-14.138182799999999</v>
      </c>
      <c r="L70" s="65">
        <f t="shared" si="23"/>
        <v>415.96972447120004</v>
      </c>
      <c r="M70" s="50">
        <f t="shared" si="23"/>
        <v>13301.7638660712</v>
      </c>
      <c r="N70" s="51">
        <f t="shared" si="23"/>
        <v>36136.896015999999</v>
      </c>
      <c r="O70" s="51">
        <f t="shared" si="23"/>
        <v>-1366.2421728000008</v>
      </c>
      <c r="P70" s="66">
        <f t="shared" si="23"/>
        <v>0</v>
      </c>
      <c r="Q70" s="67">
        <f t="shared" si="23"/>
        <v>34770.653843200002</v>
      </c>
      <c r="R70" s="50">
        <f t="shared" si="23"/>
        <v>36400.538651872121</v>
      </c>
      <c r="S70" s="54">
        <f t="shared" si="23"/>
        <v>194.19999000000001</v>
      </c>
      <c r="T70" s="67">
        <f>T62+T66</f>
        <v>2495091.3328819838</v>
      </c>
      <c r="U70" s="39"/>
    </row>
    <row r="71" spans="1:26" s="6" customFormat="1" ht="15" x14ac:dyDescent="0.2">
      <c r="A71" s="139"/>
      <c r="B71" s="140" t="s">
        <v>33</v>
      </c>
      <c r="C71" s="141">
        <f t="shared" si="23"/>
        <v>5202.4081726354452</v>
      </c>
      <c r="D71" s="142">
        <f t="shared" si="23"/>
        <v>236.21104224058769</v>
      </c>
      <c r="E71" s="142">
        <f t="shared" si="23"/>
        <v>1967.5207759412306</v>
      </c>
      <c r="F71" s="142">
        <f t="shared" si="23"/>
        <v>146.48650427738221</v>
      </c>
      <c r="G71" s="142">
        <f t="shared" si="23"/>
        <v>-154.04000000000002</v>
      </c>
      <c r="H71" s="107">
        <f>H63+H67</f>
        <v>-1.2765624426078972</v>
      </c>
      <c r="I71" s="133">
        <f t="shared" si="23"/>
        <v>7397.3099326520369</v>
      </c>
      <c r="J71" s="109">
        <f t="shared" si="23"/>
        <v>39.588383838383841</v>
      </c>
      <c r="K71" s="110">
        <f t="shared" si="23"/>
        <v>-4.3388429752066117E-2</v>
      </c>
      <c r="L71" s="111">
        <f t="shared" si="23"/>
        <v>1.2765624426078972</v>
      </c>
      <c r="M71" s="134">
        <f t="shared" si="23"/>
        <v>40.821557851239675</v>
      </c>
      <c r="N71" s="113">
        <f t="shared" si="23"/>
        <v>110.89990817263545</v>
      </c>
      <c r="O71" s="113">
        <f t="shared" si="23"/>
        <v>-4.1928374655647405</v>
      </c>
      <c r="P71" s="114">
        <f t="shared" si="23"/>
        <v>0</v>
      </c>
      <c r="Q71" s="133">
        <f t="shared" si="23"/>
        <v>106.70707070707068</v>
      </c>
      <c r="R71" s="134">
        <f t="shared" si="23"/>
        <v>111.70899659283802</v>
      </c>
      <c r="S71" s="116">
        <f t="shared" si="23"/>
        <v>0.59597706035933706</v>
      </c>
      <c r="T71" s="115">
        <f>T63+T67</f>
        <v>7657.1435348635459</v>
      </c>
      <c r="U71" s="39"/>
    </row>
    <row r="72" spans="1:26" s="6" customFormat="1" ht="10.5" customHeight="1" x14ac:dyDescent="0.2">
      <c r="A72" s="69"/>
      <c r="B72" s="58"/>
      <c r="C72" s="136"/>
      <c r="D72" s="128"/>
      <c r="E72" s="128"/>
      <c r="F72" s="128"/>
      <c r="G72" s="128"/>
      <c r="H72" s="87"/>
      <c r="I72" s="129"/>
      <c r="J72" s="89"/>
      <c r="K72" s="90"/>
      <c r="L72" s="91"/>
      <c r="M72" s="118"/>
      <c r="N72" s="93"/>
      <c r="O72" s="93"/>
      <c r="P72" s="94"/>
      <c r="Q72" s="129"/>
      <c r="R72" s="118"/>
      <c r="S72" s="96"/>
      <c r="T72" s="95"/>
      <c r="U72" s="39"/>
    </row>
    <row r="73" spans="1:26" s="152" customFormat="1" ht="15" x14ac:dyDescent="0.2">
      <c r="A73" s="57" t="s">
        <v>42</v>
      </c>
      <c r="B73" s="70" t="s">
        <v>31</v>
      </c>
      <c r="C73" s="59">
        <v>28171600</v>
      </c>
      <c r="D73" s="60">
        <v>0</v>
      </c>
      <c r="E73" s="60">
        <v>14561209</v>
      </c>
      <c r="F73" s="60">
        <v>339578.53197371308</v>
      </c>
      <c r="G73" s="60">
        <v>0</v>
      </c>
      <c r="H73" s="61">
        <v>0</v>
      </c>
      <c r="I73" s="62">
        <f>SUM(C73:H73)</f>
        <v>43072387.531973712</v>
      </c>
      <c r="J73" s="63">
        <f>SUM('[2]Sep 2013'!$E$212:$G$212)</f>
        <v>257400</v>
      </c>
      <c r="K73" s="64">
        <f>-'[2]Sep 2013'!$I$212</f>
        <v>-260</v>
      </c>
      <c r="L73" s="65">
        <v>0</v>
      </c>
      <c r="M73" s="50">
        <f>SUM(J73:L73)</f>
        <v>257140</v>
      </c>
      <c r="N73" s="51">
        <v>636500</v>
      </c>
      <c r="O73" s="51">
        <v>0</v>
      </c>
      <c r="P73" s="66">
        <v>0</v>
      </c>
      <c r="Q73" s="62">
        <f>SUM(N73:P73)</f>
        <v>636500</v>
      </c>
      <c r="R73" s="50">
        <v>766885.05611909321</v>
      </c>
      <c r="S73" s="54">
        <v>0</v>
      </c>
      <c r="T73" s="67">
        <f>I73+M73+Q73+R73+S73</f>
        <v>44732912.588092804</v>
      </c>
      <c r="U73" s="151"/>
    </row>
    <row r="74" spans="1:26" s="152" customFormat="1" ht="15" x14ac:dyDescent="0.2">
      <c r="A74" s="69"/>
      <c r="B74" s="70" t="s">
        <v>32</v>
      </c>
      <c r="C74" s="59">
        <f>(+C73*7.48052)/1000</f>
        <v>210738.217232</v>
      </c>
      <c r="D74" s="60">
        <f>(+D73*7.48052)/1000</f>
        <v>0</v>
      </c>
      <c r="E74" s="60">
        <f>(+E73*7.48052)/1000</f>
        <v>108925.41514868</v>
      </c>
      <c r="F74" s="60">
        <f>(+F73*7.48052)/1000</f>
        <v>2540.2240000000006</v>
      </c>
      <c r="G74" s="60">
        <f t="shared" ref="G74:S74" si="24">(+G73*7.48052)/1000</f>
        <v>0</v>
      </c>
      <c r="H74" s="61">
        <f>(+H73*7.48052)/1000</f>
        <v>0</v>
      </c>
      <c r="I74" s="62">
        <f t="shared" si="24"/>
        <v>322203.85638068005</v>
      </c>
      <c r="J74" s="63">
        <f t="shared" si="24"/>
        <v>1925.485848</v>
      </c>
      <c r="K74" s="64">
        <f>(+K73*7.48052)/1000</f>
        <v>-1.9449352000000002</v>
      </c>
      <c r="L74" s="65">
        <f t="shared" si="24"/>
        <v>0</v>
      </c>
      <c r="M74" s="50">
        <f t="shared" si="24"/>
        <v>1923.5409128000001</v>
      </c>
      <c r="N74" s="51">
        <f t="shared" si="24"/>
        <v>4761.3509800000002</v>
      </c>
      <c r="O74" s="51">
        <f>(+O73*7.48052)/1000</f>
        <v>0</v>
      </c>
      <c r="P74" s="66">
        <f>(+P73*7.48052)/1000</f>
        <v>0</v>
      </c>
      <c r="Q74" s="62">
        <f>(+Q73*7.48052)/1000</f>
        <v>4761.3509800000002</v>
      </c>
      <c r="R74" s="50">
        <f t="shared" si="24"/>
        <v>5736.6989999999987</v>
      </c>
      <c r="S74" s="54">
        <f t="shared" si="24"/>
        <v>0</v>
      </c>
      <c r="T74" s="67">
        <f>(+T73*7.48052)/1000</f>
        <v>334625.44727348001</v>
      </c>
      <c r="U74" s="151"/>
    </row>
    <row r="75" spans="1:26" s="152" customFormat="1" ht="15" x14ac:dyDescent="0.2">
      <c r="A75" s="69"/>
      <c r="B75" s="70" t="s">
        <v>33</v>
      </c>
      <c r="C75" s="71">
        <f t="shared" ref="C75:T75" si="25">C73/43560</f>
        <v>646.7309458218549</v>
      </c>
      <c r="D75" s="72">
        <f t="shared" si="25"/>
        <v>0</v>
      </c>
      <c r="E75" s="72">
        <f t="shared" si="25"/>
        <v>334.27936179981634</v>
      </c>
      <c r="F75" s="72">
        <f t="shared" si="25"/>
        <v>7.7956504126196755</v>
      </c>
      <c r="G75" s="72">
        <f t="shared" si="25"/>
        <v>0</v>
      </c>
      <c r="H75" s="73">
        <f>H73/43560</f>
        <v>0</v>
      </c>
      <c r="I75" s="74">
        <f t="shared" si="25"/>
        <v>988.80595803429094</v>
      </c>
      <c r="J75" s="75">
        <f t="shared" si="25"/>
        <v>5.9090909090909092</v>
      </c>
      <c r="K75" s="76">
        <f>K73/43560</f>
        <v>-5.9687786960514232E-3</v>
      </c>
      <c r="L75" s="77">
        <f>L73/43560</f>
        <v>0</v>
      </c>
      <c r="M75" s="78">
        <f>M73/43560</f>
        <v>5.9031221303948573</v>
      </c>
      <c r="N75" s="79">
        <f t="shared" si="25"/>
        <v>14.612029384756658</v>
      </c>
      <c r="O75" s="79">
        <f>O73/43560</f>
        <v>0</v>
      </c>
      <c r="P75" s="80">
        <f>P73/43560</f>
        <v>0</v>
      </c>
      <c r="Q75" s="74">
        <f>Q73/43560</f>
        <v>14.612029384756658</v>
      </c>
      <c r="R75" s="78">
        <f t="shared" si="25"/>
        <v>17.60525840493786</v>
      </c>
      <c r="S75" s="82">
        <f t="shared" si="25"/>
        <v>0</v>
      </c>
      <c r="T75" s="81">
        <f t="shared" si="25"/>
        <v>1026.9263679543803</v>
      </c>
      <c r="U75" s="151"/>
    </row>
    <row r="76" spans="1:26" s="152" customFormat="1" ht="10.5" customHeight="1" x14ac:dyDescent="0.2">
      <c r="A76" s="69"/>
      <c r="B76" s="70"/>
      <c r="C76" s="136"/>
      <c r="D76" s="128"/>
      <c r="E76" s="128"/>
      <c r="F76" s="128"/>
      <c r="G76" s="128"/>
      <c r="H76" s="87"/>
      <c r="I76" s="129"/>
      <c r="J76" s="63"/>
      <c r="K76" s="64"/>
      <c r="L76" s="65"/>
      <c r="M76" s="50"/>
      <c r="N76" s="51"/>
      <c r="O76" s="51"/>
      <c r="P76" s="66"/>
      <c r="Q76" s="62"/>
      <c r="R76" s="50"/>
      <c r="S76" s="54"/>
      <c r="T76" s="67"/>
      <c r="U76" s="151"/>
    </row>
    <row r="77" spans="1:26" s="152" customFormat="1" ht="15" x14ac:dyDescent="0.2">
      <c r="A77" s="138" t="s">
        <v>34</v>
      </c>
      <c r="B77" s="70" t="s">
        <v>31</v>
      </c>
      <c r="C77" s="59">
        <f>C69+C73</f>
        <v>254788500</v>
      </c>
      <c r="D77" s="60">
        <f t="shared" ref="D77:S79" si="26">D69+D73</f>
        <v>10289353</v>
      </c>
      <c r="E77" s="60">
        <f t="shared" si="26"/>
        <v>100266414</v>
      </c>
      <c r="F77" s="60">
        <f t="shared" si="26"/>
        <v>6720530.6582964826</v>
      </c>
      <c r="G77" s="60">
        <f t="shared" si="26"/>
        <v>-6709982.4000000004</v>
      </c>
      <c r="H77" s="61">
        <f>H69+H73</f>
        <v>-55607.06</v>
      </c>
      <c r="I77" s="62">
        <f t="shared" si="26"/>
        <v>365299208.19829655</v>
      </c>
      <c r="J77" s="63">
        <f t="shared" si="26"/>
        <v>1981870</v>
      </c>
      <c r="K77" s="64">
        <f t="shared" si="26"/>
        <v>-2150</v>
      </c>
      <c r="L77" s="65">
        <f t="shared" si="26"/>
        <v>55607.06</v>
      </c>
      <c r="M77" s="50">
        <f t="shared" si="26"/>
        <v>2035327.06</v>
      </c>
      <c r="N77" s="51">
        <f t="shared" si="26"/>
        <v>5467300</v>
      </c>
      <c r="O77" s="51">
        <f t="shared" si="26"/>
        <v>-182640.00000000012</v>
      </c>
      <c r="P77" s="66">
        <f t="shared" si="26"/>
        <v>0</v>
      </c>
      <c r="Q77" s="62">
        <f>Q69+Q73</f>
        <v>5284660</v>
      </c>
      <c r="R77" s="50">
        <f t="shared" si="26"/>
        <v>5632928.9477031175</v>
      </c>
      <c r="S77" s="54">
        <f t="shared" si="26"/>
        <v>25960.760749252724</v>
      </c>
      <c r="T77" s="67">
        <f>T69+T73</f>
        <v>378278084.96674889</v>
      </c>
      <c r="U77" s="153"/>
    </row>
    <row r="78" spans="1:26" s="152" customFormat="1" ht="15" x14ac:dyDescent="0.2">
      <c r="A78" s="69"/>
      <c r="B78" s="70" t="s">
        <v>32</v>
      </c>
      <c r="C78" s="59">
        <f>C70+C74</f>
        <v>1905950.4700200001</v>
      </c>
      <c r="D78" s="60">
        <f t="shared" si="26"/>
        <v>76969.710903560001</v>
      </c>
      <c r="E78" s="60">
        <f t="shared" si="26"/>
        <v>750044.91525527998</v>
      </c>
      <c r="F78" s="60">
        <f t="shared" si="26"/>
        <v>50273.064000000006</v>
      </c>
      <c r="G78" s="60">
        <f t="shared" si="26"/>
        <v>-50194.157542848006</v>
      </c>
      <c r="H78" s="61">
        <f>H70+H74</f>
        <v>-415.96972447120004</v>
      </c>
      <c r="I78" s="62">
        <f t="shared" si="26"/>
        <v>2732628.0329115209</v>
      </c>
      <c r="J78" s="63">
        <f t="shared" si="26"/>
        <v>14825.418172400001</v>
      </c>
      <c r="K78" s="64">
        <f t="shared" si="26"/>
        <v>-16.083117999999999</v>
      </c>
      <c r="L78" s="65">
        <f t="shared" si="26"/>
        <v>415.96972447120004</v>
      </c>
      <c r="M78" s="50">
        <f t="shared" si="26"/>
        <v>15225.304778871199</v>
      </c>
      <c r="N78" s="51">
        <f t="shared" si="26"/>
        <v>40898.246996000002</v>
      </c>
      <c r="O78" s="51">
        <f t="shared" si="26"/>
        <v>-1366.2421728000008</v>
      </c>
      <c r="P78" s="66">
        <f t="shared" si="26"/>
        <v>0</v>
      </c>
      <c r="Q78" s="62">
        <f t="shared" si="26"/>
        <v>39532.004823200004</v>
      </c>
      <c r="R78" s="50">
        <f t="shared" si="26"/>
        <v>42137.237651872121</v>
      </c>
      <c r="S78" s="54">
        <f t="shared" si="26"/>
        <v>194.19999000000001</v>
      </c>
      <c r="T78" s="67">
        <f>T70+T74</f>
        <v>2829716.7801554641</v>
      </c>
      <c r="U78" s="151"/>
    </row>
    <row r="79" spans="1:26" s="152" customFormat="1" ht="15" x14ac:dyDescent="0.2">
      <c r="A79" s="139"/>
      <c r="B79" s="140" t="s">
        <v>33</v>
      </c>
      <c r="C79" s="141">
        <f>C71+C75</f>
        <v>5849.1391184573004</v>
      </c>
      <c r="D79" s="142">
        <f t="shared" si="26"/>
        <v>236.21104224058769</v>
      </c>
      <c r="E79" s="142">
        <f t="shared" si="26"/>
        <v>2301.8001377410469</v>
      </c>
      <c r="F79" s="142">
        <f t="shared" si="26"/>
        <v>154.28215469000187</v>
      </c>
      <c r="G79" s="142">
        <f t="shared" si="26"/>
        <v>-154.04000000000002</v>
      </c>
      <c r="H79" s="107">
        <f>H71+H75</f>
        <v>-1.2765624426078972</v>
      </c>
      <c r="I79" s="133">
        <f t="shared" si="26"/>
        <v>8386.1158906863275</v>
      </c>
      <c r="J79" s="109">
        <f t="shared" si="26"/>
        <v>45.497474747474747</v>
      </c>
      <c r="K79" s="110">
        <f t="shared" si="26"/>
        <v>-4.9357208448117543E-2</v>
      </c>
      <c r="L79" s="111">
        <f t="shared" si="26"/>
        <v>1.2765624426078972</v>
      </c>
      <c r="M79" s="134">
        <f t="shared" si="26"/>
        <v>46.72467998163453</v>
      </c>
      <c r="N79" s="113">
        <f t="shared" si="26"/>
        <v>125.5119375573921</v>
      </c>
      <c r="O79" s="113">
        <f t="shared" si="26"/>
        <v>-4.1928374655647405</v>
      </c>
      <c r="P79" s="114">
        <f t="shared" si="26"/>
        <v>0</v>
      </c>
      <c r="Q79" s="133">
        <f t="shared" si="26"/>
        <v>121.31910009182734</v>
      </c>
      <c r="R79" s="134">
        <f t="shared" si="26"/>
        <v>129.31425499777589</v>
      </c>
      <c r="S79" s="116">
        <f t="shared" si="26"/>
        <v>0.59597706035933706</v>
      </c>
      <c r="T79" s="115">
        <f>T71+T75</f>
        <v>8684.069902817926</v>
      </c>
      <c r="U79" s="151"/>
    </row>
    <row r="80" spans="1:26" s="152" customFormat="1" ht="10.5" customHeight="1" x14ac:dyDescent="0.2">
      <c r="A80" s="69"/>
      <c r="B80" s="58"/>
      <c r="C80" s="136"/>
      <c r="D80" s="128"/>
      <c r="E80" s="128"/>
      <c r="F80" s="128"/>
      <c r="G80" s="128"/>
      <c r="H80" s="87"/>
      <c r="I80" s="129"/>
      <c r="J80" s="89"/>
      <c r="K80" s="90"/>
      <c r="L80" s="91"/>
      <c r="M80" s="118"/>
      <c r="N80" s="93"/>
      <c r="O80" s="93"/>
      <c r="P80" s="94"/>
      <c r="Q80" s="129"/>
      <c r="R80" s="118"/>
      <c r="S80" s="96"/>
      <c r="T80" s="95"/>
      <c r="U80" s="151"/>
    </row>
    <row r="81" spans="1:21" s="152" customFormat="1" ht="15" x14ac:dyDescent="0.2">
      <c r="A81" s="57" t="s">
        <v>43</v>
      </c>
      <c r="B81" s="70" t="s">
        <v>31</v>
      </c>
      <c r="C81" s="59">
        <v>29548600</v>
      </c>
      <c r="D81" s="60">
        <v>0</v>
      </c>
      <c r="E81" s="60">
        <v>12282399.96258549</v>
      </c>
      <c r="F81" s="60">
        <v>286930.85507424606</v>
      </c>
      <c r="G81" s="60">
        <v>0</v>
      </c>
      <c r="H81" s="61">
        <v>0</v>
      </c>
      <c r="I81" s="62">
        <f>SUM(C81:H81)</f>
        <v>42117930.817659743</v>
      </c>
      <c r="J81" s="63">
        <f>SUM('[2]Oct 2013'!$E$212:$G$212)</f>
        <v>243030</v>
      </c>
      <c r="K81" s="64">
        <f>-'[2]Oct 2013'!$I$212</f>
        <v>-30</v>
      </c>
      <c r="L81" s="65">
        <v>0</v>
      </c>
      <c r="M81" s="50">
        <f>SUM(J81:L81)</f>
        <v>243000</v>
      </c>
      <c r="N81" s="51">
        <v>604300</v>
      </c>
      <c r="O81" s="51">
        <v>0</v>
      </c>
      <c r="P81" s="66">
        <v>0</v>
      </c>
      <c r="Q81" s="62">
        <f>SUM(N81:P81)</f>
        <v>604300</v>
      </c>
      <c r="R81" s="50">
        <v>693219.72269307461</v>
      </c>
      <c r="S81" s="54">
        <v>0</v>
      </c>
      <c r="T81" s="67">
        <f>I81+M81+Q81+R81+S81</f>
        <v>43658450.540352821</v>
      </c>
      <c r="U81" s="151"/>
    </row>
    <row r="82" spans="1:21" s="152" customFormat="1" ht="15" x14ac:dyDescent="0.2">
      <c r="A82" s="69"/>
      <c r="B82" s="70" t="s">
        <v>32</v>
      </c>
      <c r="C82" s="59">
        <f>(+C81*7.48052)/1000</f>
        <v>221038.89327200002</v>
      </c>
      <c r="D82" s="60">
        <f>(+D81*7.48052)/1000</f>
        <v>0</v>
      </c>
      <c r="E82" s="60">
        <f>(+E81*7.48052)/1000</f>
        <v>91878.738568120025</v>
      </c>
      <c r="F82" s="60">
        <f>(+F81*7.48052)/1000</f>
        <v>2146.3919999999989</v>
      </c>
      <c r="G82" s="60">
        <f t="shared" ref="G82:S82" si="27">(+G81*7.48052)/1000</f>
        <v>0</v>
      </c>
      <c r="H82" s="61">
        <f>(+H81*7.48052)/1000</f>
        <v>0</v>
      </c>
      <c r="I82" s="62">
        <f t="shared" si="27"/>
        <v>315064.02384012006</v>
      </c>
      <c r="J82" s="63">
        <f t="shared" si="27"/>
        <v>1817.9907756</v>
      </c>
      <c r="K82" s="64">
        <f>(+K81*7.48052)/1000</f>
        <v>-0.22441560000000002</v>
      </c>
      <c r="L82" s="65">
        <f t="shared" si="27"/>
        <v>0</v>
      </c>
      <c r="M82" s="50">
        <f t="shared" si="27"/>
        <v>1817.7663600000001</v>
      </c>
      <c r="N82" s="51">
        <f t="shared" si="27"/>
        <v>4520.4782360000008</v>
      </c>
      <c r="O82" s="51">
        <f>(+O81*7.48052)/1000</f>
        <v>0</v>
      </c>
      <c r="P82" s="66">
        <f>(+P81*7.48052)/1000</f>
        <v>0</v>
      </c>
      <c r="Q82" s="62">
        <f>(+Q81*7.48052)/1000</f>
        <v>4520.4782360000008</v>
      </c>
      <c r="R82" s="50">
        <f t="shared" si="27"/>
        <v>5185.6439999999993</v>
      </c>
      <c r="S82" s="54">
        <f t="shared" si="27"/>
        <v>0</v>
      </c>
      <c r="T82" s="67">
        <f>(+T81*7.48052)/1000</f>
        <v>326587.9124361201</v>
      </c>
      <c r="U82" s="151"/>
    </row>
    <row r="83" spans="1:21" s="152" customFormat="1" ht="15" x14ac:dyDescent="0.2">
      <c r="A83" s="69"/>
      <c r="B83" s="70" t="s">
        <v>33</v>
      </c>
      <c r="C83" s="71">
        <f t="shared" ref="C83:T83" si="28">C81/43560</f>
        <v>678.34251606978876</v>
      </c>
      <c r="D83" s="72">
        <f t="shared" si="28"/>
        <v>0</v>
      </c>
      <c r="E83" s="72">
        <f t="shared" si="28"/>
        <v>281.9651047425503</v>
      </c>
      <c r="F83" s="72">
        <f t="shared" si="28"/>
        <v>6.5870260577191475</v>
      </c>
      <c r="G83" s="72">
        <f t="shared" si="28"/>
        <v>0</v>
      </c>
      <c r="H83" s="73">
        <f>H81/43560</f>
        <v>0</v>
      </c>
      <c r="I83" s="74">
        <f t="shared" si="28"/>
        <v>966.89464687005841</v>
      </c>
      <c r="J83" s="75">
        <f t="shared" si="28"/>
        <v>5.5792011019283745</v>
      </c>
      <c r="K83" s="76">
        <f>K81/43560</f>
        <v>-6.8870523415977963E-4</v>
      </c>
      <c r="L83" s="77">
        <f>L81/43560</f>
        <v>0</v>
      </c>
      <c r="M83" s="78">
        <f>M81/43560</f>
        <v>5.5785123966942152</v>
      </c>
      <c r="N83" s="79">
        <f t="shared" si="28"/>
        <v>13.872819100091828</v>
      </c>
      <c r="O83" s="79">
        <f>O81/43560</f>
        <v>0</v>
      </c>
      <c r="P83" s="80">
        <f>P81/43560</f>
        <v>0</v>
      </c>
      <c r="Q83" s="74">
        <f>Q81/43560</f>
        <v>13.872819100091828</v>
      </c>
      <c r="R83" s="78">
        <f t="shared" si="28"/>
        <v>15.914135048050381</v>
      </c>
      <c r="S83" s="82">
        <f t="shared" si="28"/>
        <v>0</v>
      </c>
      <c r="T83" s="81">
        <f t="shared" si="28"/>
        <v>1002.2601134148949</v>
      </c>
      <c r="U83" s="151"/>
    </row>
    <row r="84" spans="1:21" s="152" customFormat="1" ht="10.5" customHeight="1" x14ac:dyDescent="0.2">
      <c r="A84" s="69"/>
      <c r="B84" s="70"/>
      <c r="C84" s="136"/>
      <c r="D84" s="128"/>
      <c r="E84" s="128"/>
      <c r="F84" s="128"/>
      <c r="G84" s="128"/>
      <c r="H84" s="87"/>
      <c r="I84" s="129"/>
      <c r="J84" s="63"/>
      <c r="K84" s="64"/>
      <c r="L84" s="65"/>
      <c r="M84" s="50"/>
      <c r="N84" s="51"/>
      <c r="O84" s="51"/>
      <c r="P84" s="66"/>
      <c r="Q84" s="62"/>
      <c r="R84" s="50"/>
      <c r="S84" s="54"/>
      <c r="T84" s="67"/>
      <c r="U84" s="151"/>
    </row>
    <row r="85" spans="1:21" s="152" customFormat="1" ht="15" x14ac:dyDescent="0.2">
      <c r="A85" s="138" t="s">
        <v>34</v>
      </c>
      <c r="B85" s="70" t="s">
        <v>31</v>
      </c>
      <c r="C85" s="59">
        <f t="shared" ref="C85:T87" si="29">C77+C81</f>
        <v>284337100</v>
      </c>
      <c r="D85" s="60">
        <f t="shared" si="29"/>
        <v>10289353</v>
      </c>
      <c r="E85" s="60">
        <f t="shared" si="29"/>
        <v>112548813.96258549</v>
      </c>
      <c r="F85" s="60">
        <f t="shared" si="29"/>
        <v>7007461.5133707291</v>
      </c>
      <c r="G85" s="60">
        <f t="shared" si="29"/>
        <v>-6709982.4000000004</v>
      </c>
      <c r="H85" s="61">
        <f t="shared" si="29"/>
        <v>-55607.06</v>
      </c>
      <c r="I85" s="62">
        <f t="shared" si="29"/>
        <v>407417139.01595628</v>
      </c>
      <c r="J85" s="63">
        <f t="shared" si="29"/>
        <v>2224900</v>
      </c>
      <c r="K85" s="64">
        <f t="shared" si="29"/>
        <v>-2180</v>
      </c>
      <c r="L85" s="65">
        <f t="shared" si="29"/>
        <v>55607.06</v>
      </c>
      <c r="M85" s="50">
        <f t="shared" si="29"/>
        <v>2278327.06</v>
      </c>
      <c r="N85" s="51">
        <f t="shared" si="29"/>
        <v>6071600</v>
      </c>
      <c r="O85" s="51">
        <f t="shared" si="29"/>
        <v>-182640.00000000012</v>
      </c>
      <c r="P85" s="66">
        <f t="shared" si="29"/>
        <v>0</v>
      </c>
      <c r="Q85" s="62">
        <f t="shared" si="29"/>
        <v>5888960</v>
      </c>
      <c r="R85" s="50">
        <f t="shared" si="29"/>
        <v>6326148.670396192</v>
      </c>
      <c r="S85" s="54">
        <f t="shared" si="29"/>
        <v>25960.760749252724</v>
      </c>
      <c r="T85" s="67">
        <f t="shared" si="29"/>
        <v>421936535.50710171</v>
      </c>
      <c r="U85" s="153"/>
    </row>
    <row r="86" spans="1:21" s="152" customFormat="1" ht="15" x14ac:dyDescent="0.2">
      <c r="A86" s="69"/>
      <c r="B86" s="70" t="s">
        <v>32</v>
      </c>
      <c r="C86" s="59">
        <f>C78+C82</f>
        <v>2126989.3632920003</v>
      </c>
      <c r="D86" s="60">
        <f t="shared" si="29"/>
        <v>76969.710903560001</v>
      </c>
      <c r="E86" s="60">
        <f t="shared" si="29"/>
        <v>841923.65382340003</v>
      </c>
      <c r="F86" s="60">
        <f t="shared" si="29"/>
        <v>52419.456000000006</v>
      </c>
      <c r="G86" s="60">
        <f t="shared" si="29"/>
        <v>-50194.157542848006</v>
      </c>
      <c r="H86" s="61">
        <f t="shared" si="29"/>
        <v>-415.96972447120004</v>
      </c>
      <c r="I86" s="62">
        <f t="shared" si="29"/>
        <v>3047692.056751641</v>
      </c>
      <c r="J86" s="63">
        <f t="shared" si="29"/>
        <v>16643.408948</v>
      </c>
      <c r="K86" s="64">
        <f t="shared" si="29"/>
        <v>-16.307533599999999</v>
      </c>
      <c r="L86" s="65">
        <f t="shared" si="29"/>
        <v>415.96972447120004</v>
      </c>
      <c r="M86" s="50">
        <f t="shared" si="29"/>
        <v>17043.071138871201</v>
      </c>
      <c r="N86" s="51">
        <f t="shared" si="29"/>
        <v>45418.725232000004</v>
      </c>
      <c r="O86" s="51">
        <f t="shared" si="29"/>
        <v>-1366.2421728000008</v>
      </c>
      <c r="P86" s="66">
        <f t="shared" si="29"/>
        <v>0</v>
      </c>
      <c r="Q86" s="62">
        <f t="shared" si="29"/>
        <v>44052.483059200007</v>
      </c>
      <c r="R86" s="50">
        <f t="shared" si="29"/>
        <v>47322.881651872121</v>
      </c>
      <c r="S86" s="54">
        <f t="shared" si="29"/>
        <v>194.19999000000001</v>
      </c>
      <c r="T86" s="67">
        <f>T78+T82</f>
        <v>3156304.6925915843</v>
      </c>
      <c r="U86" s="151"/>
    </row>
    <row r="87" spans="1:21" s="152" customFormat="1" ht="15" x14ac:dyDescent="0.2">
      <c r="A87" s="139"/>
      <c r="B87" s="140" t="s">
        <v>33</v>
      </c>
      <c r="C87" s="141">
        <f>C79+C83</f>
        <v>6527.4816345270892</v>
      </c>
      <c r="D87" s="142">
        <f t="shared" si="29"/>
        <v>236.21104224058769</v>
      </c>
      <c r="E87" s="142">
        <f t="shared" si="29"/>
        <v>2583.7652424835974</v>
      </c>
      <c r="F87" s="142">
        <f t="shared" si="29"/>
        <v>160.86918074772103</v>
      </c>
      <c r="G87" s="142">
        <f t="shared" si="29"/>
        <v>-154.04000000000002</v>
      </c>
      <c r="H87" s="107">
        <f t="shared" si="29"/>
        <v>-1.2765624426078972</v>
      </c>
      <c r="I87" s="133">
        <f t="shared" si="29"/>
        <v>9353.0105375563853</v>
      </c>
      <c r="J87" s="109">
        <f t="shared" si="29"/>
        <v>51.076675849403124</v>
      </c>
      <c r="K87" s="110">
        <f t="shared" si="29"/>
        <v>-5.0045913682277322E-2</v>
      </c>
      <c r="L87" s="111">
        <f t="shared" si="29"/>
        <v>1.2765624426078972</v>
      </c>
      <c r="M87" s="134">
        <f t="shared" si="29"/>
        <v>52.303192378328745</v>
      </c>
      <c r="N87" s="113">
        <f t="shared" si="29"/>
        <v>139.38475665748393</v>
      </c>
      <c r="O87" s="113">
        <f t="shared" si="29"/>
        <v>-4.1928374655647405</v>
      </c>
      <c r="P87" s="114">
        <f t="shared" si="29"/>
        <v>0</v>
      </c>
      <c r="Q87" s="133">
        <f t="shared" si="29"/>
        <v>135.19191919191917</v>
      </c>
      <c r="R87" s="134">
        <f t="shared" si="29"/>
        <v>145.22839004582627</v>
      </c>
      <c r="S87" s="116">
        <f t="shared" si="29"/>
        <v>0.59597706035933706</v>
      </c>
      <c r="T87" s="115">
        <f>T79+T83</f>
        <v>9686.3300162328214</v>
      </c>
      <c r="U87" s="151"/>
    </row>
    <row r="88" spans="1:21" s="152" customFormat="1" ht="10.5" customHeight="1" x14ac:dyDescent="0.2">
      <c r="A88" s="69"/>
      <c r="B88" s="58"/>
      <c r="C88" s="136"/>
      <c r="D88" s="128"/>
      <c r="E88" s="128"/>
      <c r="F88" s="128"/>
      <c r="G88" s="128"/>
      <c r="H88" s="87"/>
      <c r="I88" s="129"/>
      <c r="J88" s="89"/>
      <c r="K88" s="90"/>
      <c r="L88" s="91"/>
      <c r="M88" s="118"/>
      <c r="N88" s="93"/>
      <c r="O88" s="93"/>
      <c r="P88" s="94"/>
      <c r="Q88" s="129"/>
      <c r="R88" s="118"/>
      <c r="S88" s="96"/>
      <c r="T88" s="95"/>
      <c r="U88" s="151"/>
    </row>
    <row r="89" spans="1:21" s="152" customFormat="1" ht="15" x14ac:dyDescent="0.2">
      <c r="A89" s="57" t="s">
        <v>44</v>
      </c>
      <c r="B89" s="70" t="s">
        <v>31</v>
      </c>
      <c r="C89" s="59">
        <v>20656000</v>
      </c>
      <c r="D89" s="60">
        <v>0</v>
      </c>
      <c r="E89" s="60">
        <v>15263071.357814698</v>
      </c>
      <c r="F89" s="60">
        <v>353761.50321100676</v>
      </c>
      <c r="G89" s="60">
        <v>0</v>
      </c>
      <c r="H89" s="61">
        <v>0</v>
      </c>
      <c r="I89" s="62">
        <f>SUM(C89:H89)</f>
        <v>36272832.861025706</v>
      </c>
      <c r="J89" s="63">
        <f>SUM('[2]Nov 2013'!$E$212:$G$212)</f>
        <v>208370</v>
      </c>
      <c r="K89" s="64">
        <f>-'[2]Nov 2013'!$I$212</f>
        <v>0</v>
      </c>
      <c r="L89" s="65">
        <v>0</v>
      </c>
      <c r="M89" s="50">
        <f>SUM(J89:L89)</f>
        <v>208370</v>
      </c>
      <c r="N89" s="51">
        <v>492400</v>
      </c>
      <c r="O89" s="51">
        <v>0</v>
      </c>
      <c r="P89" s="66">
        <v>0</v>
      </c>
      <c r="Q89" s="62">
        <f>SUM(N89:P89)</f>
        <v>492400</v>
      </c>
      <c r="R89" s="50">
        <v>522315.29358921567</v>
      </c>
      <c r="S89" s="54">
        <v>0</v>
      </c>
      <c r="T89" s="67">
        <f>I89+M89+Q89+R89+S89</f>
        <v>37495918.154614918</v>
      </c>
      <c r="U89" s="151"/>
    </row>
    <row r="90" spans="1:21" s="152" customFormat="1" ht="15" x14ac:dyDescent="0.2">
      <c r="A90" s="69"/>
      <c r="B90" s="70" t="s">
        <v>32</v>
      </c>
      <c r="C90" s="59">
        <f>(+C89*7.48052)/1000</f>
        <v>154517.62112</v>
      </c>
      <c r="D90" s="60">
        <f>(+D89*7.48052)/1000</f>
        <v>0</v>
      </c>
      <c r="E90" s="60">
        <f>(+E89*7.48052)/1000</f>
        <v>114175.71055356</v>
      </c>
      <c r="F90" s="60">
        <f>(+F89*7.48052)/1000</f>
        <v>2646.3200000000006</v>
      </c>
      <c r="G90" s="60">
        <f t="shared" ref="G90:S90" si="30">(+G89*7.48052)/1000</f>
        <v>0</v>
      </c>
      <c r="H90" s="61">
        <f>(+H89*7.48052)/1000</f>
        <v>0</v>
      </c>
      <c r="I90" s="62">
        <f t="shared" si="30"/>
        <v>271339.65167356003</v>
      </c>
      <c r="J90" s="63">
        <f t="shared" si="30"/>
        <v>1558.7159524000001</v>
      </c>
      <c r="K90" s="64">
        <f>(+K89*7.48052)/1000</f>
        <v>0</v>
      </c>
      <c r="L90" s="65">
        <f t="shared" si="30"/>
        <v>0</v>
      </c>
      <c r="M90" s="50">
        <f t="shared" si="30"/>
        <v>1558.7159524000001</v>
      </c>
      <c r="N90" s="51">
        <f t="shared" si="30"/>
        <v>3683.4080479999998</v>
      </c>
      <c r="O90" s="51">
        <f>(+O89*7.48052)/1000</f>
        <v>0</v>
      </c>
      <c r="P90" s="66">
        <f>(+P89*7.48052)/1000</f>
        <v>0</v>
      </c>
      <c r="Q90" s="62">
        <f>(+Q89*7.48052)/1000</f>
        <v>3683.4080479999998</v>
      </c>
      <c r="R90" s="50">
        <f t="shared" si="30"/>
        <v>3907.1899999999996</v>
      </c>
      <c r="S90" s="54">
        <f t="shared" si="30"/>
        <v>0</v>
      </c>
      <c r="T90" s="67">
        <f>(+T89*7.48052)/1000</f>
        <v>280488.96567395999</v>
      </c>
      <c r="U90" s="151"/>
    </row>
    <row r="91" spans="1:21" s="152" customFormat="1" ht="15" x14ac:dyDescent="0.2">
      <c r="A91" s="69"/>
      <c r="B91" s="70" t="s">
        <v>33</v>
      </c>
      <c r="C91" s="71">
        <f t="shared" ref="C91:T91" si="31">C89/43560</f>
        <v>474.19651056014692</v>
      </c>
      <c r="D91" s="72">
        <f t="shared" si="31"/>
        <v>0</v>
      </c>
      <c r="E91" s="72">
        <f t="shared" si="31"/>
        <v>350.39190444937321</v>
      </c>
      <c r="F91" s="72">
        <f t="shared" si="31"/>
        <v>8.1212466301884003</v>
      </c>
      <c r="G91" s="72">
        <f t="shared" si="31"/>
        <v>0</v>
      </c>
      <c r="H91" s="73">
        <f>H89/43560</f>
        <v>0</v>
      </c>
      <c r="I91" s="74">
        <f t="shared" si="31"/>
        <v>832.70966163970854</v>
      </c>
      <c r="J91" s="75">
        <f t="shared" si="31"/>
        <v>4.7835169880624422</v>
      </c>
      <c r="K91" s="76">
        <f>K89/43560</f>
        <v>0</v>
      </c>
      <c r="L91" s="77">
        <f>L89/43560</f>
        <v>0</v>
      </c>
      <c r="M91" s="78">
        <f>M89/43560</f>
        <v>4.7835169880624422</v>
      </c>
      <c r="N91" s="79">
        <f t="shared" si="31"/>
        <v>11.30394857667585</v>
      </c>
      <c r="O91" s="79">
        <f>O89/43560</f>
        <v>0</v>
      </c>
      <c r="P91" s="80">
        <f>P89/43560</f>
        <v>0</v>
      </c>
      <c r="Q91" s="74">
        <f>Q89/43560</f>
        <v>11.30394857667585</v>
      </c>
      <c r="R91" s="78">
        <f t="shared" si="31"/>
        <v>11.990709219219827</v>
      </c>
      <c r="S91" s="82">
        <f t="shared" si="31"/>
        <v>0</v>
      </c>
      <c r="T91" s="81">
        <f t="shared" si="31"/>
        <v>860.78783642366659</v>
      </c>
      <c r="U91" s="151"/>
    </row>
    <row r="92" spans="1:21" s="152" customFormat="1" ht="10.5" customHeight="1" x14ac:dyDescent="0.2">
      <c r="A92" s="69"/>
      <c r="B92" s="70"/>
      <c r="C92" s="136"/>
      <c r="D92" s="128"/>
      <c r="E92" s="128"/>
      <c r="F92" s="128"/>
      <c r="G92" s="128"/>
      <c r="H92" s="87"/>
      <c r="I92" s="129"/>
      <c r="J92" s="63"/>
      <c r="K92" s="64"/>
      <c r="L92" s="65"/>
      <c r="M92" s="50"/>
      <c r="N92" s="51"/>
      <c r="O92" s="51"/>
      <c r="P92" s="66"/>
      <c r="Q92" s="62"/>
      <c r="R92" s="50"/>
      <c r="S92" s="54"/>
      <c r="T92" s="67"/>
      <c r="U92" s="151"/>
    </row>
    <row r="93" spans="1:21" s="152" customFormat="1" ht="15" x14ac:dyDescent="0.2">
      <c r="A93" s="138" t="s">
        <v>34</v>
      </c>
      <c r="B93" s="70" t="s">
        <v>31</v>
      </c>
      <c r="C93" s="59">
        <f t="shared" ref="C93:T95" si="32">C85+C89</f>
        <v>304993100</v>
      </c>
      <c r="D93" s="60">
        <f t="shared" si="32"/>
        <v>10289353</v>
      </c>
      <c r="E93" s="60">
        <f t="shared" si="32"/>
        <v>127811885.32040019</v>
      </c>
      <c r="F93" s="60">
        <f t="shared" si="32"/>
        <v>7361223.0165817356</v>
      </c>
      <c r="G93" s="60">
        <f t="shared" si="32"/>
        <v>-6709982.4000000004</v>
      </c>
      <c r="H93" s="61">
        <f t="shared" si="32"/>
        <v>-55607.06</v>
      </c>
      <c r="I93" s="62">
        <f t="shared" si="32"/>
        <v>443689971.87698197</v>
      </c>
      <c r="J93" s="63">
        <f t="shared" si="32"/>
        <v>2433270</v>
      </c>
      <c r="K93" s="64">
        <f>K85+K89</f>
        <v>-2180</v>
      </c>
      <c r="L93" s="65">
        <f t="shared" si="32"/>
        <v>55607.06</v>
      </c>
      <c r="M93" s="50">
        <f t="shared" si="32"/>
        <v>2486697.06</v>
      </c>
      <c r="N93" s="51">
        <f t="shared" si="32"/>
        <v>6564000</v>
      </c>
      <c r="O93" s="51">
        <f t="shared" si="32"/>
        <v>-182640.00000000012</v>
      </c>
      <c r="P93" s="66">
        <f t="shared" si="32"/>
        <v>0</v>
      </c>
      <c r="Q93" s="67">
        <f t="shared" si="32"/>
        <v>6381360</v>
      </c>
      <c r="R93" s="50">
        <f t="shared" si="32"/>
        <v>6848463.9639854077</v>
      </c>
      <c r="S93" s="54">
        <f t="shared" si="32"/>
        <v>25960.760749252724</v>
      </c>
      <c r="T93" s="67">
        <f t="shared" si="32"/>
        <v>459432453.66171664</v>
      </c>
      <c r="U93" s="153"/>
    </row>
    <row r="94" spans="1:21" s="152" customFormat="1" ht="15" x14ac:dyDescent="0.2">
      <c r="A94" s="69"/>
      <c r="B94" s="70" t="s">
        <v>32</v>
      </c>
      <c r="C94" s="59">
        <f>C86+C90</f>
        <v>2281506.984412</v>
      </c>
      <c r="D94" s="60">
        <f t="shared" si="32"/>
        <v>76969.710903560001</v>
      </c>
      <c r="E94" s="60">
        <f t="shared" si="32"/>
        <v>956099.36437696009</v>
      </c>
      <c r="F94" s="60">
        <f t="shared" si="32"/>
        <v>55065.776000000005</v>
      </c>
      <c r="G94" s="60">
        <f>G86+G90</f>
        <v>-50194.157542848006</v>
      </c>
      <c r="H94" s="61">
        <f t="shared" si="32"/>
        <v>-415.96972447120004</v>
      </c>
      <c r="I94" s="62">
        <f>I86+I90</f>
        <v>3319031.708425201</v>
      </c>
      <c r="J94" s="63">
        <f t="shared" si="32"/>
        <v>18202.124900400002</v>
      </c>
      <c r="K94" s="64">
        <f>K86+K90</f>
        <v>-16.307533599999999</v>
      </c>
      <c r="L94" s="65">
        <f t="shared" si="32"/>
        <v>415.96972447120004</v>
      </c>
      <c r="M94" s="50">
        <f t="shared" si="32"/>
        <v>18601.787091271202</v>
      </c>
      <c r="N94" s="51">
        <f t="shared" si="32"/>
        <v>49102.133280000002</v>
      </c>
      <c r="O94" s="51">
        <f t="shared" si="32"/>
        <v>-1366.2421728000008</v>
      </c>
      <c r="P94" s="66">
        <f t="shared" si="32"/>
        <v>0</v>
      </c>
      <c r="Q94" s="62">
        <f>Q86+Q90</f>
        <v>47735.891107200005</v>
      </c>
      <c r="R94" s="50">
        <f t="shared" si="32"/>
        <v>51230.071651872124</v>
      </c>
      <c r="S94" s="54">
        <f t="shared" si="32"/>
        <v>194.19999000000001</v>
      </c>
      <c r="T94" s="67">
        <f>T86+T90</f>
        <v>3436793.6582655441</v>
      </c>
      <c r="U94" s="151"/>
    </row>
    <row r="95" spans="1:21" s="152" customFormat="1" ht="15" x14ac:dyDescent="0.2">
      <c r="A95" s="139"/>
      <c r="B95" s="140" t="s">
        <v>33</v>
      </c>
      <c r="C95" s="141">
        <f>C87+C91</f>
        <v>7001.6781450872359</v>
      </c>
      <c r="D95" s="142">
        <f t="shared" si="32"/>
        <v>236.21104224058769</v>
      </c>
      <c r="E95" s="142">
        <f t="shared" si="32"/>
        <v>2934.1571469329706</v>
      </c>
      <c r="F95" s="142">
        <f t="shared" si="32"/>
        <v>168.99042737790944</v>
      </c>
      <c r="G95" s="142">
        <f>G87+G91</f>
        <v>-154.04000000000002</v>
      </c>
      <c r="H95" s="107">
        <f t="shared" si="32"/>
        <v>-1.2765624426078972</v>
      </c>
      <c r="I95" s="133">
        <f>I87+I91</f>
        <v>10185.720199196094</v>
      </c>
      <c r="J95" s="109">
        <f t="shared" si="32"/>
        <v>55.860192837465569</v>
      </c>
      <c r="K95" s="110">
        <f>K87+K91</f>
        <v>-5.0045913682277322E-2</v>
      </c>
      <c r="L95" s="111">
        <f t="shared" si="32"/>
        <v>1.2765624426078972</v>
      </c>
      <c r="M95" s="134">
        <f t="shared" si="32"/>
        <v>57.08670936639119</v>
      </c>
      <c r="N95" s="113">
        <f t="shared" si="32"/>
        <v>150.68870523415978</v>
      </c>
      <c r="O95" s="113">
        <f t="shared" si="32"/>
        <v>-4.1928374655647405</v>
      </c>
      <c r="P95" s="114">
        <f t="shared" si="32"/>
        <v>0</v>
      </c>
      <c r="Q95" s="133">
        <f>Q87+Q91</f>
        <v>146.49586776859502</v>
      </c>
      <c r="R95" s="134">
        <f t="shared" si="32"/>
        <v>157.21909926504611</v>
      </c>
      <c r="S95" s="116">
        <f t="shared" si="32"/>
        <v>0.59597706035933706</v>
      </c>
      <c r="T95" s="115">
        <f>T87+T91</f>
        <v>10547.117852656487</v>
      </c>
      <c r="U95" s="151"/>
    </row>
    <row r="96" spans="1:21" s="152" customFormat="1" ht="10.5" customHeight="1" x14ac:dyDescent="0.2">
      <c r="A96" s="154"/>
      <c r="B96" s="155"/>
      <c r="C96" s="156"/>
      <c r="D96" s="157"/>
      <c r="E96" s="157"/>
      <c r="F96" s="157"/>
      <c r="G96" s="157"/>
      <c r="H96" s="87"/>
      <c r="I96" s="158"/>
      <c r="J96" s="89"/>
      <c r="K96" s="90"/>
      <c r="L96" s="91"/>
      <c r="M96" s="159"/>
      <c r="N96" s="93"/>
      <c r="O96" s="93"/>
      <c r="P96" s="94"/>
      <c r="Q96" s="158"/>
      <c r="R96" s="159"/>
      <c r="S96" s="160"/>
      <c r="T96" s="161"/>
      <c r="U96" s="151"/>
    </row>
    <row r="97" spans="1:21" s="152" customFormat="1" ht="15" x14ac:dyDescent="0.2">
      <c r="A97" s="162" t="s">
        <v>45</v>
      </c>
      <c r="B97" s="163" t="s">
        <v>31</v>
      </c>
      <c r="C97" s="164">
        <v>21379100</v>
      </c>
      <c r="D97" s="165">
        <v>0</v>
      </c>
      <c r="E97" s="165">
        <v>11459840.040318053</v>
      </c>
      <c r="F97" s="165">
        <v>1228909.2202146372</v>
      </c>
      <c r="G97" s="165">
        <v>0</v>
      </c>
      <c r="H97" s="61">
        <v>0</v>
      </c>
      <c r="I97" s="166">
        <f>SUM(C97:H97)</f>
        <v>34067849.260532692</v>
      </c>
      <c r="J97" s="63">
        <f>SUM('[2]Dec 2013'!$E$212:$G$212)</f>
        <v>195530</v>
      </c>
      <c r="K97" s="64">
        <f>-'[2]Dec 2013'!$I$212</f>
        <v>0</v>
      </c>
      <c r="L97" s="65">
        <v>0</v>
      </c>
      <c r="M97" s="167">
        <f>SUM(J97:L97)</f>
        <v>195530</v>
      </c>
      <c r="N97" s="51">
        <v>484800</v>
      </c>
      <c r="O97" s="51">
        <v>0</v>
      </c>
      <c r="P97" s="66">
        <v>0</v>
      </c>
      <c r="Q97" s="166">
        <f>SUM(N97:P97)</f>
        <v>484800</v>
      </c>
      <c r="R97" s="167">
        <v>476554.83843369177</v>
      </c>
      <c r="S97" s="168">
        <v>0</v>
      </c>
      <c r="T97" s="169">
        <f>I97+M97+Q97+R97+S97</f>
        <v>35224734.098966382</v>
      </c>
      <c r="U97" s="151"/>
    </row>
    <row r="98" spans="1:21" s="152" customFormat="1" ht="15" x14ac:dyDescent="0.2">
      <c r="A98" s="154"/>
      <c r="B98" s="163" t="s">
        <v>32</v>
      </c>
      <c r="C98" s="164">
        <f>(+C97*7.48052)/1000</f>
        <v>159926.78513199999</v>
      </c>
      <c r="D98" s="165">
        <f>(+D97*7.48052)/1000</f>
        <v>0</v>
      </c>
      <c r="E98" s="165">
        <f>(+E97*7.48052)/1000</f>
        <v>85725.562618400014</v>
      </c>
      <c r="F98" s="165">
        <f>(+F97*7.48052)/1000</f>
        <v>9192.8799999999974</v>
      </c>
      <c r="G98" s="165">
        <f t="shared" ref="G98:S98" si="33">(+G97*7.48052)/1000</f>
        <v>0</v>
      </c>
      <c r="H98" s="61">
        <f>(+H97*7.48052)/1000</f>
        <v>0</v>
      </c>
      <c r="I98" s="166">
        <f t="shared" si="33"/>
        <v>254845.22775040002</v>
      </c>
      <c r="J98" s="63">
        <f t="shared" si="33"/>
        <v>1462.6660756000001</v>
      </c>
      <c r="K98" s="64">
        <f>(+K97*7.48052)/1000</f>
        <v>0</v>
      </c>
      <c r="L98" s="65">
        <f t="shared" si="33"/>
        <v>0</v>
      </c>
      <c r="M98" s="167">
        <f t="shared" si="33"/>
        <v>1462.6660756000001</v>
      </c>
      <c r="N98" s="51">
        <f t="shared" si="33"/>
        <v>3626.5560959999998</v>
      </c>
      <c r="O98" s="51">
        <f>(+O97*7.48052)/1000</f>
        <v>0</v>
      </c>
      <c r="P98" s="66">
        <f>(+P97*7.48052)/1000</f>
        <v>0</v>
      </c>
      <c r="Q98" s="166">
        <f>(+Q97*7.48052)/1000</f>
        <v>3626.5560959999998</v>
      </c>
      <c r="R98" s="167">
        <f t="shared" si="33"/>
        <v>3564.8780000000002</v>
      </c>
      <c r="S98" s="168">
        <f t="shared" si="33"/>
        <v>0</v>
      </c>
      <c r="T98" s="169">
        <f>(+T97*7.48052)/1000</f>
        <v>263499.32792200003</v>
      </c>
      <c r="U98" s="151"/>
    </row>
    <row r="99" spans="1:21" s="152" customFormat="1" ht="15" x14ac:dyDescent="0.2">
      <c r="A99" s="154"/>
      <c r="B99" s="163" t="s">
        <v>33</v>
      </c>
      <c r="C99" s="170">
        <f t="shared" ref="C99:S99" si="34">C97/43560</f>
        <v>490.79660238751148</v>
      </c>
      <c r="D99" s="171">
        <f t="shared" si="34"/>
        <v>0</v>
      </c>
      <c r="E99" s="171">
        <f t="shared" si="34"/>
        <v>263.08172728002876</v>
      </c>
      <c r="F99" s="171">
        <f t="shared" si="34"/>
        <v>28.21187374230113</v>
      </c>
      <c r="G99" s="171">
        <f t="shared" si="34"/>
        <v>0</v>
      </c>
      <c r="H99" s="73">
        <f>H97/43560</f>
        <v>0</v>
      </c>
      <c r="I99" s="172">
        <f t="shared" si="34"/>
        <v>782.09020340984137</v>
      </c>
      <c r="J99" s="75">
        <f t="shared" si="34"/>
        <v>4.4887511478420565</v>
      </c>
      <c r="K99" s="76">
        <f>K97/43560</f>
        <v>0</v>
      </c>
      <c r="L99" s="77">
        <f>L97/43560</f>
        <v>0</v>
      </c>
      <c r="M99" s="173">
        <f>M97/43560</f>
        <v>4.4887511478420565</v>
      </c>
      <c r="N99" s="79">
        <f t="shared" si="34"/>
        <v>11.129476584022038</v>
      </c>
      <c r="O99" s="79">
        <f>O97/43560</f>
        <v>0</v>
      </c>
      <c r="P99" s="80">
        <f>P97/43560</f>
        <v>0</v>
      </c>
      <c r="Q99" s="172">
        <f>Q97/43560</f>
        <v>11.129476584022038</v>
      </c>
      <c r="R99" s="173">
        <f t="shared" si="34"/>
        <v>10.940193719781721</v>
      </c>
      <c r="S99" s="174">
        <f t="shared" si="34"/>
        <v>0</v>
      </c>
      <c r="T99" s="175">
        <f>T97/43560</f>
        <v>808.64862486148718</v>
      </c>
      <c r="U99" s="151"/>
    </row>
    <row r="100" spans="1:21" s="152" customFormat="1" ht="10.5" customHeight="1" x14ac:dyDescent="0.2">
      <c r="A100" s="154"/>
      <c r="B100" s="163"/>
      <c r="C100" s="156"/>
      <c r="D100" s="157"/>
      <c r="E100" s="157"/>
      <c r="F100" s="157"/>
      <c r="G100" s="157"/>
      <c r="H100" s="87"/>
      <c r="I100" s="158"/>
      <c r="J100" s="63"/>
      <c r="K100" s="64"/>
      <c r="L100" s="65"/>
      <c r="M100" s="167"/>
      <c r="N100" s="51"/>
      <c r="O100" s="51"/>
      <c r="P100" s="66"/>
      <c r="Q100" s="166"/>
      <c r="R100" s="167"/>
      <c r="S100" s="168"/>
      <c r="T100" s="169"/>
      <c r="U100" s="151"/>
    </row>
    <row r="101" spans="1:21" s="152" customFormat="1" ht="15" x14ac:dyDescent="0.2">
      <c r="A101" s="176" t="s">
        <v>34</v>
      </c>
      <c r="B101" s="163" t="s">
        <v>31</v>
      </c>
      <c r="C101" s="164">
        <f t="shared" ref="C101:S103" si="35">C93+C97</f>
        <v>326372200</v>
      </c>
      <c r="D101" s="165">
        <f t="shared" si="35"/>
        <v>10289353</v>
      </c>
      <c r="E101" s="165">
        <f t="shared" si="35"/>
        <v>139271725.36071825</v>
      </c>
      <c r="F101" s="165">
        <f t="shared" si="35"/>
        <v>8590132.2367963735</v>
      </c>
      <c r="G101" s="165">
        <f t="shared" si="35"/>
        <v>-6709982.4000000004</v>
      </c>
      <c r="H101" s="61">
        <f t="shared" si="35"/>
        <v>-55607.06</v>
      </c>
      <c r="I101" s="166">
        <f>I93+I97</f>
        <v>477757821.13751465</v>
      </c>
      <c r="J101" s="63">
        <f t="shared" si="35"/>
        <v>2628800</v>
      </c>
      <c r="K101" s="64">
        <f t="shared" si="35"/>
        <v>-2180</v>
      </c>
      <c r="L101" s="65">
        <f t="shared" si="35"/>
        <v>55607.06</v>
      </c>
      <c r="M101" s="167">
        <f t="shared" si="35"/>
        <v>2682227.06</v>
      </c>
      <c r="N101" s="51">
        <f t="shared" si="35"/>
        <v>7048800</v>
      </c>
      <c r="O101" s="51">
        <f t="shared" si="35"/>
        <v>-182640.00000000012</v>
      </c>
      <c r="P101" s="66">
        <f>P93+P97</f>
        <v>0</v>
      </c>
      <c r="Q101" s="166">
        <f t="shared" si="35"/>
        <v>6866160</v>
      </c>
      <c r="R101" s="167">
        <f t="shared" si="35"/>
        <v>7325018.8024191</v>
      </c>
      <c r="S101" s="168">
        <f t="shared" si="35"/>
        <v>25960.760749252724</v>
      </c>
      <c r="T101" s="169">
        <f>T93+T97</f>
        <v>494657187.760683</v>
      </c>
      <c r="U101" s="153"/>
    </row>
    <row r="102" spans="1:21" s="152" customFormat="1" ht="15" x14ac:dyDescent="0.2">
      <c r="A102" s="154"/>
      <c r="B102" s="163" t="s">
        <v>32</v>
      </c>
      <c r="C102" s="164">
        <f t="shared" si="35"/>
        <v>2441433.7695439998</v>
      </c>
      <c r="D102" s="165">
        <f t="shared" si="35"/>
        <v>76969.710903560001</v>
      </c>
      <c r="E102" s="165">
        <f t="shared" si="35"/>
        <v>1041824.9269953601</v>
      </c>
      <c r="F102" s="165">
        <f t="shared" si="35"/>
        <v>64258.656000000003</v>
      </c>
      <c r="G102" s="165">
        <f t="shared" si="35"/>
        <v>-50194.157542848006</v>
      </c>
      <c r="H102" s="61">
        <f t="shared" si="35"/>
        <v>-415.96972447120004</v>
      </c>
      <c r="I102" s="166">
        <f>I94+I98</f>
        <v>3573876.9361756011</v>
      </c>
      <c r="J102" s="63">
        <f t="shared" si="35"/>
        <v>19664.790976000004</v>
      </c>
      <c r="K102" s="64">
        <f t="shared" si="35"/>
        <v>-16.307533599999999</v>
      </c>
      <c r="L102" s="65">
        <f t="shared" si="35"/>
        <v>415.96972447120004</v>
      </c>
      <c r="M102" s="167">
        <f t="shared" si="35"/>
        <v>20064.453166871201</v>
      </c>
      <c r="N102" s="51">
        <f t="shared" si="35"/>
        <v>52728.689376000002</v>
      </c>
      <c r="O102" s="51">
        <f t="shared" si="35"/>
        <v>-1366.2421728000008</v>
      </c>
      <c r="P102" s="66">
        <f>P94+P98</f>
        <v>0</v>
      </c>
      <c r="Q102" s="166">
        <f t="shared" si="35"/>
        <v>51362.447203200005</v>
      </c>
      <c r="R102" s="167">
        <f t="shared" si="35"/>
        <v>54794.949651872121</v>
      </c>
      <c r="S102" s="168">
        <f t="shared" si="35"/>
        <v>194.19999000000001</v>
      </c>
      <c r="T102" s="169">
        <f>T94+T98</f>
        <v>3700292.9861875442</v>
      </c>
      <c r="U102" s="151"/>
    </row>
    <row r="103" spans="1:21" s="152" customFormat="1" ht="15" x14ac:dyDescent="0.2">
      <c r="A103" s="177"/>
      <c r="B103" s="178" t="s">
        <v>33</v>
      </c>
      <c r="C103" s="179">
        <f t="shared" si="35"/>
        <v>7492.4747474747473</v>
      </c>
      <c r="D103" s="180">
        <f t="shared" si="35"/>
        <v>236.21104224058769</v>
      </c>
      <c r="E103" s="180">
        <f t="shared" si="35"/>
        <v>3197.2388742129992</v>
      </c>
      <c r="F103" s="180">
        <f t="shared" si="35"/>
        <v>197.20230112021056</v>
      </c>
      <c r="G103" s="180">
        <f t="shared" si="35"/>
        <v>-154.04000000000002</v>
      </c>
      <c r="H103" s="107">
        <f t="shared" si="35"/>
        <v>-1.2765624426078972</v>
      </c>
      <c r="I103" s="181">
        <f>I95+I99</f>
        <v>10967.810402605935</v>
      </c>
      <c r="J103" s="109">
        <f t="shared" si="35"/>
        <v>60.348943985307628</v>
      </c>
      <c r="K103" s="110">
        <f t="shared" si="35"/>
        <v>-5.0045913682277322E-2</v>
      </c>
      <c r="L103" s="111">
        <f t="shared" si="35"/>
        <v>1.2765624426078972</v>
      </c>
      <c r="M103" s="182">
        <f t="shared" si="35"/>
        <v>61.575460514233249</v>
      </c>
      <c r="N103" s="113">
        <f t="shared" si="35"/>
        <v>161.81818181818181</v>
      </c>
      <c r="O103" s="113">
        <f t="shared" si="35"/>
        <v>-4.1928374655647405</v>
      </c>
      <c r="P103" s="114">
        <f>P95+P99</f>
        <v>0</v>
      </c>
      <c r="Q103" s="181">
        <f t="shared" si="35"/>
        <v>157.62534435261705</v>
      </c>
      <c r="R103" s="182">
        <f t="shared" si="35"/>
        <v>168.15929298482783</v>
      </c>
      <c r="S103" s="183">
        <f t="shared" si="35"/>
        <v>0.59597706035933706</v>
      </c>
      <c r="T103" s="184">
        <f>T95+T99</f>
        <v>11355.766477517975</v>
      </c>
      <c r="U103" s="151"/>
    </row>
    <row r="104" spans="1:21" x14ac:dyDescent="0.25">
      <c r="A104" s="185"/>
      <c r="B104" s="58"/>
      <c r="C104" s="50"/>
      <c r="D104" s="50"/>
      <c r="E104" s="186"/>
      <c r="F104" s="187" t="s">
        <v>46</v>
      </c>
      <c r="G104" s="186"/>
      <c r="H104" s="186"/>
      <c r="I104" s="50"/>
      <c r="J104" s="50"/>
      <c r="K104" s="50"/>
      <c r="L104" s="50"/>
      <c r="M104" s="50"/>
      <c r="N104" s="50"/>
      <c r="O104" s="50"/>
      <c r="P104" s="50"/>
      <c r="Q104" s="50"/>
      <c r="R104" s="186"/>
      <c r="S104" s="50"/>
      <c r="T104" s="50"/>
      <c r="U104" s="188"/>
    </row>
    <row r="105" spans="1:21" x14ac:dyDescent="0.25">
      <c r="A105" s="58"/>
      <c r="B105" s="58"/>
      <c r="C105" s="187" t="s">
        <v>47</v>
      </c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188"/>
    </row>
    <row r="106" spans="1:21" x14ac:dyDescent="0.25">
      <c r="T106" s="118"/>
      <c r="U106" s="190"/>
    </row>
    <row r="107" spans="1:21" x14ac:dyDescent="0.25">
      <c r="A107" s="68"/>
      <c r="B107" s="58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190"/>
    </row>
    <row r="108" spans="1:21" x14ac:dyDescent="0.25">
      <c r="A108" s="58"/>
      <c r="B108" s="58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190"/>
    </row>
    <row r="109" spans="1:21" x14ac:dyDescent="0.25">
      <c r="A109" s="58"/>
      <c r="B109" s="5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190"/>
    </row>
    <row r="110" spans="1:21" x14ac:dyDescent="0.25">
      <c r="A110" s="41"/>
      <c r="B110" s="4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102"/>
      <c r="O110" s="102"/>
      <c r="P110" s="102"/>
      <c r="Q110" s="102"/>
      <c r="R110" s="102"/>
      <c r="S110" s="102"/>
      <c r="T110" s="50"/>
      <c r="U110" s="190"/>
    </row>
    <row r="111" spans="1:21" x14ac:dyDescent="0.25">
      <c r="A111" s="56"/>
      <c r="B111" s="41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91"/>
    </row>
    <row r="112" spans="1:21" x14ac:dyDescent="0.25">
      <c r="A112" s="41"/>
      <c r="B112" s="41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90"/>
    </row>
    <row r="113" spans="1:23" x14ac:dyDescent="0.25">
      <c r="A113" s="41"/>
      <c r="B113" s="41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90"/>
    </row>
    <row r="114" spans="1:23" x14ac:dyDescent="0.25">
      <c r="A114" s="41"/>
      <c r="B114" s="39"/>
      <c r="C114" s="50"/>
      <c r="D114" s="50"/>
      <c r="E114" s="50"/>
      <c r="F114" s="50"/>
      <c r="G114" s="50"/>
      <c r="H114" s="50"/>
      <c r="I114" s="50"/>
      <c r="J114" s="118"/>
      <c r="K114" s="118"/>
      <c r="L114" s="118"/>
      <c r="M114" s="118"/>
      <c r="N114" s="50"/>
      <c r="O114" s="50"/>
      <c r="P114" s="50"/>
      <c r="Q114" s="50"/>
      <c r="R114" s="50"/>
      <c r="S114" s="50"/>
      <c r="T114" s="118"/>
      <c r="U114" s="190"/>
    </row>
    <row r="115" spans="1:23" x14ac:dyDescent="0.25">
      <c r="A115" s="68"/>
      <c r="B115" s="58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151"/>
      <c r="V115" s="152"/>
      <c r="W115" s="192"/>
    </row>
    <row r="116" spans="1:23" x14ac:dyDescent="0.25">
      <c r="A116" s="58"/>
      <c r="B116" s="58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151"/>
      <c r="V116" s="152"/>
      <c r="W116" s="192"/>
    </row>
    <row r="117" spans="1:23" x14ac:dyDescent="0.25">
      <c r="A117" s="58"/>
      <c r="B117" s="5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151"/>
      <c r="V117" s="152"/>
      <c r="W117" s="192"/>
    </row>
    <row r="118" spans="1:23" x14ac:dyDescent="0.25">
      <c r="A118" s="58"/>
      <c r="B118" s="58"/>
      <c r="C118" s="92"/>
      <c r="D118" s="92"/>
      <c r="E118" s="92"/>
      <c r="F118" s="92"/>
      <c r="G118" s="92"/>
      <c r="H118" s="92"/>
      <c r="I118" s="92"/>
      <c r="J118" s="118"/>
      <c r="K118" s="118"/>
      <c r="L118" s="118"/>
      <c r="M118" s="118"/>
      <c r="N118" s="50"/>
      <c r="O118" s="50"/>
      <c r="P118" s="50"/>
      <c r="Q118" s="50"/>
      <c r="R118" s="50"/>
      <c r="S118" s="50"/>
      <c r="T118" s="50"/>
      <c r="U118" s="151"/>
      <c r="V118" s="152"/>
    </row>
    <row r="119" spans="1:23" x14ac:dyDescent="0.25">
      <c r="A119" s="56"/>
      <c r="B119" s="41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91"/>
    </row>
    <row r="120" spans="1:23" x14ac:dyDescent="0.25">
      <c r="A120" s="41"/>
      <c r="B120" s="41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90"/>
    </row>
    <row r="121" spans="1:23" x14ac:dyDescent="0.25">
      <c r="A121" s="41"/>
      <c r="B121" s="41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90"/>
    </row>
    <row r="122" spans="1:23" x14ac:dyDescent="0.25">
      <c r="A122" s="193"/>
      <c r="B122" s="194"/>
      <c r="C122" s="193"/>
      <c r="D122" s="193"/>
      <c r="E122" s="195"/>
      <c r="F122" s="196"/>
      <c r="G122" s="196"/>
      <c r="H122" s="196"/>
      <c r="I122" s="196"/>
      <c r="J122" s="197"/>
      <c r="K122" s="197"/>
      <c r="L122" s="197"/>
      <c r="M122" s="197"/>
      <c r="N122" s="198"/>
      <c r="O122" s="198"/>
      <c r="P122" s="198"/>
      <c r="Q122" s="198"/>
      <c r="R122" s="198"/>
      <c r="S122" s="197"/>
      <c r="T122" s="118"/>
      <c r="U122" s="190"/>
    </row>
    <row r="123" spans="1:23" x14ac:dyDescent="0.25">
      <c r="A123" s="190"/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9"/>
      <c r="U123" s="190"/>
    </row>
    <row r="124" spans="1:23" x14ac:dyDescent="0.25">
      <c r="A124" s="190"/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9"/>
      <c r="U124" s="190"/>
    </row>
    <row r="125" spans="1:23" x14ac:dyDescent="0.25">
      <c r="A125" s="190"/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200"/>
      <c r="U125" s="190"/>
    </row>
    <row r="126" spans="1:23" x14ac:dyDescent="0.25">
      <c r="A126" s="190"/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</row>
    <row r="127" spans="1:23" x14ac:dyDescent="0.25">
      <c r="A127" s="190"/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</row>
    <row r="128" spans="1:23" x14ac:dyDescent="0.25">
      <c r="A128" s="190"/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</row>
    <row r="129" spans="1:21" x14ac:dyDescent="0.25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</row>
    <row r="130" spans="1:21" x14ac:dyDescent="0.25">
      <c r="A130" s="190"/>
      <c r="B130" s="190"/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</row>
    <row r="131" spans="1:21" x14ac:dyDescent="0.25">
      <c r="A131" s="190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</row>
    <row r="132" spans="1:21" x14ac:dyDescent="0.25">
      <c r="A132" s="190"/>
      <c r="B132" s="190"/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</row>
    <row r="133" spans="1:21" x14ac:dyDescent="0.25">
      <c r="A133" s="190"/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0"/>
    </row>
    <row r="134" spans="1:21" x14ac:dyDescent="0.25">
      <c r="A134" s="190"/>
      <c r="B134" s="190"/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0"/>
    </row>
    <row r="135" spans="1:21" x14ac:dyDescent="0.25">
      <c r="A135" s="190"/>
      <c r="B135" s="190"/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0"/>
    </row>
    <row r="136" spans="1:21" x14ac:dyDescent="0.25">
      <c r="A136" s="190"/>
      <c r="B136" s="190"/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0"/>
    </row>
    <row r="137" spans="1:21" x14ac:dyDescent="0.25">
      <c r="A137" s="190"/>
      <c r="B137" s="190"/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0"/>
    </row>
    <row r="138" spans="1:21" x14ac:dyDescent="0.25">
      <c r="A138" s="190"/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0"/>
    </row>
    <row r="139" spans="1:21" x14ac:dyDescent="0.25">
      <c r="A139" s="190"/>
      <c r="B139" s="190"/>
      <c r="C139" s="190"/>
      <c r="D139" s="190"/>
      <c r="E139" s="190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0"/>
    </row>
    <row r="140" spans="1:21" x14ac:dyDescent="0.25">
      <c r="A140" s="190"/>
      <c r="B140" s="190"/>
      <c r="C140" s="190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</row>
    <row r="141" spans="1:21" x14ac:dyDescent="0.25">
      <c r="A141" s="190"/>
      <c r="B141" s="190"/>
      <c r="C141" s="190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</row>
    <row r="142" spans="1:21" x14ac:dyDescent="0.25">
      <c r="A142" s="190"/>
      <c r="B142" s="190"/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</row>
    <row r="143" spans="1:21" x14ac:dyDescent="0.25">
      <c r="A143" s="190"/>
      <c r="B143" s="190"/>
      <c r="C143" s="190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</row>
    <row r="144" spans="1:21" x14ac:dyDescent="0.25">
      <c r="A144" s="190"/>
      <c r="B144" s="190"/>
      <c r="C144" s="190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</row>
    <row r="145" spans="1:21" x14ac:dyDescent="0.25">
      <c r="A145" s="190"/>
      <c r="B145" s="190"/>
      <c r="C145" s="190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</row>
    <row r="146" spans="1:21" x14ac:dyDescent="0.25">
      <c r="A146" s="190"/>
      <c r="B146" s="190"/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</row>
    <row r="147" spans="1:21" x14ac:dyDescent="0.25">
      <c r="A147" s="190"/>
      <c r="B147" s="190"/>
      <c r="C147" s="190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</row>
    <row r="148" spans="1:21" x14ac:dyDescent="0.25">
      <c r="A148" s="190"/>
      <c r="B148" s="190"/>
      <c r="C148" s="190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</row>
    <row r="149" spans="1:21" x14ac:dyDescent="0.25">
      <c r="A149" s="190"/>
      <c r="B149" s="190"/>
      <c r="C149" s="190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</row>
    <row r="150" spans="1:21" x14ac:dyDescent="0.25">
      <c r="A150" s="190"/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</row>
    <row r="151" spans="1:21" x14ac:dyDescent="0.25">
      <c r="A151" s="190"/>
      <c r="B151" s="190"/>
      <c r="C151" s="190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</row>
    <row r="152" spans="1:21" x14ac:dyDescent="0.25">
      <c r="A152" s="190"/>
      <c r="B152" s="190"/>
      <c r="C152" s="190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</row>
    <row r="153" spans="1:21" x14ac:dyDescent="0.25">
      <c r="A153" s="190"/>
      <c r="B153" s="190"/>
      <c r="C153" s="190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</row>
    <row r="154" spans="1:21" x14ac:dyDescent="0.25">
      <c r="A154" s="190"/>
      <c r="B154" s="190"/>
      <c r="C154" s="190"/>
      <c r="D154" s="190"/>
      <c r="E154" s="190"/>
      <c r="F154" s="190"/>
      <c r="G154" s="201"/>
      <c r="H154" s="201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</row>
  </sheetData>
  <mergeCells count="4">
    <mergeCell ref="I1:N1"/>
    <mergeCell ref="I2:N2"/>
    <mergeCell ref="I3:N3"/>
    <mergeCell ref="I4:N4"/>
  </mergeCells>
  <pageMargins left="0.25" right="0.25" top="0.75" bottom="0.75" header="0.3" footer="0.3"/>
  <pageSetup scale="67" fitToHeight="2" orientation="landscape" r:id="rId1"/>
  <headerFooter alignWithMargins="0">
    <oddFooter>&amp;L&amp;"Arial,Bold"&amp;8THCAWMty &amp;D &amp;F&amp;RPage &amp;P of &amp;N</oddFooter>
  </headerFooter>
  <rowBreaks count="1" manualBreakCount="1">
    <brk id="55" max="16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2014</vt:lpstr>
      <vt:lpstr>2013</vt:lpstr>
      <vt:lpstr>'2013'!Print_Area</vt:lpstr>
      <vt:lpstr>'2014'!Print_Area</vt:lpstr>
      <vt:lpstr>'2013'!Print_Titles</vt:lpstr>
      <vt:lpstr>'2014'!Print_Titles</vt:lpstr>
    </vt:vector>
  </TitlesOfParts>
  <Company>American Water Works,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glasspm</dc:creator>
  <cp:lastModifiedBy>glasspm</cp:lastModifiedBy>
  <dcterms:created xsi:type="dcterms:W3CDTF">2016-06-16T15:24:48Z</dcterms:created>
  <dcterms:modified xsi:type="dcterms:W3CDTF">2016-06-16T23:11:09Z</dcterms:modified>
</cp:coreProperties>
</file>